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520" windowHeight="11955" tabRatio="941"/>
  </bookViews>
  <sheets>
    <sheet name="All.5.1 PDI AGGIORNATO" sheetId="21" r:id="rId1"/>
    <sheet name="RIEPILOGO" sheetId="20" r:id="rId2"/>
  </sheets>
  <definedNames>
    <definedName name="_xlnm._FilterDatabase" localSheetId="0" hidden="1">'All.5.1 PDI AGGIORNATO'!$A$1:$U$163</definedName>
    <definedName name="_xlnm._FilterDatabase" localSheetId="1" hidden="1">RIEPILOGO!$A$1:$Y$112</definedName>
    <definedName name="_xlnm.Print_Area" localSheetId="0">'All.5.1 PDI AGGIORNATO'!$A$1:$V$171</definedName>
    <definedName name="_xlnm.Print_Area" localSheetId="1">RIEPILOGO!$A$1:$Y$106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 localSheetId="1">#REF!</definedName>
    <definedName name="TEST12">#REF!</definedName>
    <definedName name="TEST13" localSheetId="1">#REF!</definedName>
    <definedName name="TEST13">#REF!</definedName>
    <definedName name="TEST14" localSheetId="1">#REF!</definedName>
    <definedName name="TEST14">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_xlnm.Print_Titles" localSheetId="0">'All.5.1 PDI AGGIORNATO'!$1:$1</definedName>
    <definedName name="_xlnm.Print_Titles" localSheetId="1">RIEPILOGO!$A:$C,RIEPILOGO!$1:$2</definedName>
  </definedNames>
  <calcPr calcId="145621"/>
</workbook>
</file>

<file path=xl/calcChain.xml><?xml version="1.0" encoding="utf-8"?>
<calcChain xmlns="http://schemas.openxmlformats.org/spreadsheetml/2006/main">
  <c r="E166" i="21" l="1"/>
  <c r="O102" i="20" l="1"/>
  <c r="P102" i="20"/>
  <c r="N102" i="20"/>
  <c r="M102" i="20"/>
  <c r="L102" i="20"/>
  <c r="A106" i="20" l="1"/>
  <c r="J6" i="20" l="1"/>
  <c r="J16" i="20"/>
  <c r="J91" i="20"/>
  <c r="J69" i="20"/>
  <c r="J71" i="20"/>
  <c r="J72" i="20"/>
  <c r="J92" i="20"/>
  <c r="J56" i="20"/>
  <c r="J94" i="20"/>
  <c r="J100" i="20"/>
  <c r="J80" i="20"/>
  <c r="J81" i="20"/>
  <c r="J95" i="20"/>
  <c r="J61" i="20"/>
  <c r="J64" i="20"/>
  <c r="J50" i="20"/>
  <c r="J27" i="20"/>
  <c r="J43" i="20"/>
  <c r="J18" i="20"/>
  <c r="J44" i="20"/>
  <c r="J21" i="20"/>
  <c r="J24" i="20"/>
  <c r="J36" i="20"/>
  <c r="J40" i="20"/>
  <c r="J46" i="20"/>
  <c r="J57" i="20"/>
  <c r="J47" i="20"/>
  <c r="J88" i="20"/>
  <c r="J19" i="20"/>
  <c r="J20" i="20"/>
  <c r="J17" i="20"/>
  <c r="J5" i="20"/>
  <c r="J13" i="20"/>
  <c r="J89" i="20"/>
  <c r="J93" i="20"/>
  <c r="J58" i="20"/>
  <c r="J73" i="20"/>
  <c r="J74" i="20"/>
  <c r="J75" i="20"/>
  <c r="J77" i="20"/>
  <c r="J59" i="20"/>
  <c r="J96" i="20"/>
  <c r="J84" i="20"/>
  <c r="J53" i="20"/>
  <c r="J35" i="20"/>
  <c r="J99" i="20"/>
  <c r="J45" i="20"/>
  <c r="J25" i="20"/>
  <c r="J68" i="20"/>
  <c r="J3" i="20"/>
  <c r="J76" i="20"/>
  <c r="J78" i="20"/>
  <c r="J79" i="20"/>
  <c r="J31" i="20"/>
  <c r="J62" i="20"/>
  <c r="J48" i="20"/>
  <c r="J51" i="20"/>
  <c r="J22" i="20"/>
  <c r="J52" i="20"/>
  <c r="J55" i="20"/>
  <c r="J60" i="20"/>
  <c r="J65" i="20"/>
  <c r="J8" i="20"/>
  <c r="J82" i="20"/>
  <c r="J63" i="20"/>
  <c r="J49" i="20"/>
  <c r="J67" i="20"/>
  <c r="J26" i="20"/>
  <c r="J29" i="20"/>
  <c r="J30" i="20"/>
  <c r="J32" i="20"/>
  <c r="J41" i="20"/>
  <c r="J33" i="20"/>
  <c r="J34" i="20"/>
  <c r="J28" i="20"/>
  <c r="J90" i="20"/>
  <c r="J101" i="20"/>
  <c r="J14" i="20"/>
  <c r="J7" i="20"/>
  <c r="J4" i="20"/>
  <c r="J10" i="20"/>
  <c r="J15" i="20"/>
  <c r="J70" i="20"/>
  <c r="J9" i="20"/>
  <c r="J83" i="20"/>
  <c r="J97" i="20"/>
  <c r="J54" i="20"/>
  <c r="J38" i="20"/>
  <c r="J66" i="20"/>
  <c r="J37" i="20"/>
  <c r="J39" i="20"/>
  <c r="J42" i="20"/>
  <c r="J85" i="20"/>
  <c r="J86" i="20"/>
  <c r="J98" i="20"/>
  <c r="J11" i="20"/>
  <c r="J12" i="20"/>
  <c r="J102" i="20" l="1"/>
  <c r="V170" i="21" l="1"/>
  <c r="I61" i="21"/>
  <c r="I163" i="21" s="1"/>
  <c r="U170" i="21" l="1"/>
  <c r="R124" i="21"/>
  <c r="G163" i="21" l="1"/>
  <c r="J151" i="21"/>
  <c r="J149" i="21"/>
  <c r="R146" i="21"/>
  <c r="J146" i="21"/>
  <c r="J145" i="21"/>
  <c r="J143" i="21"/>
  <c r="J142" i="21"/>
  <c r="J139" i="21"/>
  <c r="J136" i="21"/>
  <c r="J134" i="21"/>
  <c r="J130" i="21"/>
  <c r="J128" i="21"/>
  <c r="R126" i="21"/>
  <c r="J126" i="21"/>
  <c r="J123" i="21"/>
  <c r="J122" i="21"/>
  <c r="J118" i="21"/>
  <c r="J116" i="21"/>
  <c r="J112" i="21"/>
  <c r="J111" i="21"/>
  <c r="J110" i="21"/>
  <c r="J107" i="21"/>
  <c r="J104" i="21"/>
  <c r="J102" i="21"/>
  <c r="J101" i="21"/>
  <c r="J100" i="21"/>
  <c r="J93" i="21"/>
  <c r="J88" i="21"/>
  <c r="J78" i="21"/>
  <c r="J77" i="21"/>
  <c r="J75" i="21"/>
  <c r="J70" i="21"/>
  <c r="R64" i="21"/>
  <c r="J63" i="21"/>
  <c r="J60" i="21"/>
  <c r="J59" i="21"/>
  <c r="J46" i="21"/>
  <c r="J45" i="21"/>
  <c r="J44" i="21"/>
  <c r="R41" i="21"/>
  <c r="J41" i="21"/>
  <c r="J38" i="21"/>
  <c r="J37" i="21"/>
  <c r="J36" i="21"/>
  <c r="R34" i="21"/>
  <c r="J32" i="21"/>
  <c r="J31" i="21"/>
  <c r="J30" i="21"/>
  <c r="J29" i="21"/>
  <c r="J28" i="21"/>
  <c r="J26" i="21"/>
  <c r="J24" i="21"/>
  <c r="J23" i="21"/>
  <c r="J22" i="21"/>
  <c r="J21" i="21"/>
  <c r="J18" i="21"/>
  <c r="J15" i="21"/>
  <c r="J13" i="21"/>
  <c r="J11" i="21"/>
  <c r="J10" i="21"/>
  <c r="R5" i="21"/>
  <c r="J2" i="21"/>
  <c r="T151" i="21" l="1"/>
  <c r="J163" i="21"/>
  <c r="I102" i="20" l="1"/>
  <c r="H102" i="20"/>
  <c r="G102" i="20"/>
  <c r="F102" i="20"/>
  <c r="E102" i="20"/>
  <c r="D102" i="20"/>
</calcChain>
</file>

<file path=xl/sharedStrings.xml><?xml version="1.0" encoding="utf-8"?>
<sst xmlns="http://schemas.openxmlformats.org/spreadsheetml/2006/main" count="1720" uniqueCount="592">
  <si>
    <t>CODICE INTERVENTO</t>
  </si>
  <si>
    <t>N.</t>
  </si>
  <si>
    <t>INIZIO LAVORI</t>
  </si>
  <si>
    <t>APPROVAZIONE PROGETTO ESECUTIVO</t>
  </si>
  <si>
    <t xml:space="preserve"> CONCLUSIONE LAVORI</t>
  </si>
  <si>
    <t>IVA ESCLUSA [€]</t>
  </si>
  <si>
    <t>AGGIUDICAZIONE GARA DEFINITIVA</t>
  </si>
  <si>
    <t>Interventi in varie vie</t>
  </si>
  <si>
    <t>Interventi vari su reti e serbatoi</t>
  </si>
  <si>
    <t>Rifacimento acquedotto in Via Vittorio Veneto</t>
  </si>
  <si>
    <t>Eliminazione acque parassite  dalla rete fognaria</t>
  </si>
  <si>
    <t>Nuova fognatura in Via Taramelli e Via Camozzi e interventi nelle vie Simoncini e San Bernardino</t>
  </si>
  <si>
    <t>Nuova fognatura vie Lavanderio e Scalvini</t>
  </si>
  <si>
    <t>Realizzazione tratto di fognatura acque nere in Via Mortini</t>
  </si>
  <si>
    <t>Rifacimento e potenziamento collettore Via Garibaldi</t>
  </si>
  <si>
    <t>Realizzazione collettore nella località Rucola in comune di Castione della Presolana, agglomerato "Onore"</t>
  </si>
  <si>
    <t>Rifacimento scarico impianto depurazione</t>
  </si>
  <si>
    <t>Interventi urgenti per potenziamento fognatura</t>
  </si>
  <si>
    <t>Estensione reti fognarie</t>
  </si>
  <si>
    <t>Ristrutturazione e potenziamento tratto di fognatura Via Molino Nuovo - 1° lotto</t>
  </si>
  <si>
    <t>Interventi sul depuratore di Bergamo</t>
  </si>
  <si>
    <t>Interventi urgenti per opere minori sui depuratori</t>
  </si>
  <si>
    <t>Realizzazione impianto di depurazione della Val di Scalve</t>
  </si>
  <si>
    <t>Adeguamento impianto di depurazione</t>
  </si>
  <si>
    <t>Realizzazione di trattamento appropriato per il terminale T17 - Santa Rosa nell'agglomerato Sottochiesa</t>
  </si>
  <si>
    <t>Realizzazione vasca sghiaiatrice</t>
  </si>
  <si>
    <t>UNIA3RM001L01</t>
  </si>
  <si>
    <t>UNIA1NI009L01</t>
  </si>
  <si>
    <t>UNIA3RM019L01</t>
  </si>
  <si>
    <t>UNIF2NI024L01</t>
  </si>
  <si>
    <t>UNIF2NI029L01</t>
  </si>
  <si>
    <t>UNIF4RM030L01</t>
  </si>
  <si>
    <t>UNIF4RM035L01</t>
  </si>
  <si>
    <t>UNIF2NI043L01</t>
  </si>
  <si>
    <t>UNIF2NI044L01</t>
  </si>
  <si>
    <t>UNIF4RM047L01</t>
  </si>
  <si>
    <t>UNID4RM060L01</t>
  </si>
  <si>
    <t>UNID3NI080L01</t>
  </si>
  <si>
    <t>UNID4RM083L01</t>
  </si>
  <si>
    <t xml:space="preserve">Realizzazione sistema di collettamento della Valle Serina - 1° Lotto </t>
  </si>
  <si>
    <t>Interventi Vari Sulle Reti Idriche</t>
  </si>
  <si>
    <t>Interventi Vari Sulle Reti Idriche Nel Comune  Di Bergamo E Nei Comuni  Limitrofi (Area Ex Bas Sii)</t>
  </si>
  <si>
    <t>Realizzazione opera di presa sorgente Torrezzo - 2° Lotto</t>
  </si>
  <si>
    <t>UNIA1NI008L01</t>
  </si>
  <si>
    <t>UNIA1NI017L01</t>
  </si>
  <si>
    <t>UNIF2IE020L01</t>
  </si>
  <si>
    <t>UNIF3NI028L01</t>
  </si>
  <si>
    <t>Eliminazione delle acque parassite del fossato dalla fognatura afferente all'impianto di Cologno Al Serio</t>
  </si>
  <si>
    <t>UNIF4RM033L01</t>
  </si>
  <si>
    <t>Realizzazione fognatura tratto terminale di Via Marconi e riqualificazione Canal di Frà, agglomerato  "Bergamo-Ranica- Valbrembo"</t>
  </si>
  <si>
    <t>UNIF2IE034L01</t>
  </si>
  <si>
    <t>Collettamento terminali non depurati - 1° Lotto</t>
  </si>
  <si>
    <t>UNIF2IE048L01</t>
  </si>
  <si>
    <t>Potenziamento tratto di fognatura dalla fine di Via Geres alla S.S. 42</t>
  </si>
  <si>
    <t>UNIF4RM049L01</t>
  </si>
  <si>
    <t>Opere di collettamento fognario al servizio di Via Basse e Via Grinetta (zona industriale) in frazione Cassinone</t>
  </si>
  <si>
    <t>UNIF2NI051L01</t>
  </si>
  <si>
    <t>UNIF1NI054L01</t>
  </si>
  <si>
    <t>UNID2NI061L01</t>
  </si>
  <si>
    <t>Adeguamento impianto di depurazione ai nuovi limiti allo scarico</t>
  </si>
  <si>
    <t>Ricostruzione e ampliamento serbatoio di accumulo Forcella</t>
  </si>
  <si>
    <t>UNIA1NI002L01</t>
  </si>
  <si>
    <t>Messa in protezione del collettore fognario in corrispondenza attraversamento Fiume Brembo</t>
  </si>
  <si>
    <t>UNIF3NI021L01</t>
  </si>
  <si>
    <t>BOLTIERE</t>
  </si>
  <si>
    <t>SERIATE</t>
  </si>
  <si>
    <t>GANDINO</t>
  </si>
  <si>
    <t>CAROBBIO DEGLI ANGELI</t>
  </si>
  <si>
    <t>BERGAMO</t>
  </si>
  <si>
    <t>COMUNE/I</t>
  </si>
  <si>
    <t>Realizzazione tratto di condotta adduttrice dal comune di Calcinate al comune di Bolgare</t>
  </si>
  <si>
    <t>UNIA1NI003L01</t>
  </si>
  <si>
    <t>BIANZANO</t>
  </si>
  <si>
    <t>FONTENO</t>
  </si>
  <si>
    <t>Ampliamento rete acquedotto comunale e nuovi bacini</t>
  </si>
  <si>
    <t>UNIA1NI016L01</t>
  </si>
  <si>
    <t>UNIA1NI017L02</t>
  </si>
  <si>
    <t>ALMENNO S. SALVATORE</t>
  </si>
  <si>
    <t>UNIF2IE020L02</t>
  </si>
  <si>
    <t>ARCENE</t>
  </si>
  <si>
    <t>UNIF3NI028L02</t>
  </si>
  <si>
    <t>UNIF2NI045L01</t>
  </si>
  <si>
    <t>Potenziamento e ristrutturazione fognatura comunale in località Valle delle Fontane</t>
  </si>
  <si>
    <t>ENDINE GAIANO</t>
  </si>
  <si>
    <t>OLTRE IL COLLE</t>
  </si>
  <si>
    <t>UNIF2IE048L02</t>
  </si>
  <si>
    <t>Collettamento terminali non depurati - 2° Lotto</t>
  </si>
  <si>
    <t>UNIF2IE048L03</t>
  </si>
  <si>
    <t>Realizzazione nuovi tratti di fognatura per collettamento di terminali non depurati, agglomerato "Valle Brembana" 1° Lotto</t>
  </si>
  <si>
    <t>UNIF2IE050L02</t>
  </si>
  <si>
    <t>Realizzazione nuovi tratti di fognatura per collettamento di terminali non depurati, agglomerato "Valle Brembana" - 2° Lotto</t>
  </si>
  <si>
    <t>UNIF2IE050L03</t>
  </si>
  <si>
    <t>ZOGNO</t>
  </si>
  <si>
    <t>UBIALE CLANEZZO-VILLA D'ALME'</t>
  </si>
  <si>
    <t>UNIF1NI054L02</t>
  </si>
  <si>
    <t>UNIF1IE055L02</t>
  </si>
  <si>
    <t>Realizzazione sistema di collettamento della Valle Serina - 2° Lotto</t>
  </si>
  <si>
    <t>UNIF1IE055L03</t>
  </si>
  <si>
    <t>Realizzazione sistema di collettamento della Valle Serina - 3° Lotto</t>
  </si>
  <si>
    <t>Realizzazione collettore San Pellegrino Terme - San Giovanni Bianco - 1° Lotto</t>
  </si>
  <si>
    <t>SAN GIOVANNI BIANCO</t>
  </si>
  <si>
    <t>UNIF1IE056L02</t>
  </si>
  <si>
    <t>UNIF2IE056L03</t>
  </si>
  <si>
    <t>UNID2LM058L01</t>
  </si>
  <si>
    <t>BAGNATICA</t>
  </si>
  <si>
    <t>UNID2LM058L02</t>
  </si>
  <si>
    <t>UNID2NI061L02</t>
  </si>
  <si>
    <t>Adeguamento impianto ai nuovi limiti</t>
  </si>
  <si>
    <t>COLOGNO AL SERIO</t>
  </si>
  <si>
    <t>COSTA VOLPINO</t>
  </si>
  <si>
    <t>UNID1IE077L03</t>
  </si>
  <si>
    <t>UNID1IE077L04</t>
  </si>
  <si>
    <t>RANICA</t>
  </si>
  <si>
    <t>TALEGGIO</t>
  </si>
  <si>
    <t>UNID3NI081L01</t>
  </si>
  <si>
    <t>Realizzazione di trattamento appropriato per i terminali T10 e T16</t>
  </si>
  <si>
    <t>TRESCORE BALNEARIO</t>
  </si>
  <si>
    <t>VALBREMBO</t>
  </si>
  <si>
    <t>BOLGARE</t>
  </si>
  <si>
    <t>UNIA3RM018L01</t>
  </si>
  <si>
    <t>Potenziamento condotta addutrice  al serbatoio di Via Castello</t>
  </si>
  <si>
    <t>PIANICO</t>
  </si>
  <si>
    <t>UNIF2NI025L01</t>
  </si>
  <si>
    <t>Nuova fognatura piazzale del
cimitero e Via Venezia</t>
  </si>
  <si>
    <t>UNIF2NI046L01</t>
  </si>
  <si>
    <t>GEROSA</t>
  </si>
  <si>
    <t>Realizzazione reti fognarie e collettamento al depuratore comunale dei terminali in ambiente - 1° lotto</t>
  </si>
  <si>
    <t>SORISOLE</t>
  </si>
  <si>
    <t>UNIF4RM052L01</t>
  </si>
  <si>
    <t>Potenziamento rete fognaria comunale nella Via Valbondagli</t>
  </si>
  <si>
    <t>UNIF1NI054L03</t>
  </si>
  <si>
    <t>UNIF1NI057L01</t>
  </si>
  <si>
    <t>Collettore Sedrina - Zogno</t>
  </si>
  <si>
    <t>SEDRINA</t>
  </si>
  <si>
    <t>CASNIGO</t>
  </si>
  <si>
    <t>ARDESIO</t>
  </si>
  <si>
    <t>CIVIDATE-CALCIO</t>
  </si>
  <si>
    <t>CASTIONE DELLA PRESOLANA</t>
  </si>
  <si>
    <t>COLZATE</t>
  </si>
  <si>
    <t>ANTEGNATE</t>
  </si>
  <si>
    <t>CORNA IMAGNA</t>
  </si>
  <si>
    <t>SAN PELLEGRINO TERME</t>
  </si>
  <si>
    <t>VAL SERINA</t>
  </si>
  <si>
    <t>COLERE</t>
  </si>
  <si>
    <t>CORTENUOVA</t>
  </si>
  <si>
    <t>LURANO</t>
  </si>
  <si>
    <t>MARTINENGO</t>
  </si>
  <si>
    <t>Adeguamento dell'impianto di depurazione del Comune di Martinengo</t>
  </si>
  <si>
    <t>MORNICO AL SERIO</t>
  </si>
  <si>
    <t>UNID3NI079L01</t>
  </si>
  <si>
    <t>Realizzazione fognatura e fosse imhoff per gli agglomerati di San Vigilio e Monti</t>
  </si>
  <si>
    <t>ROGNO</t>
  </si>
  <si>
    <t>SANT' OMOBONO TERME</t>
  </si>
  <si>
    <t>GORLAGO</t>
  </si>
  <si>
    <t>14/04/2014
CDS Comune Bracca</t>
  </si>
  <si>
    <t>RANZANICO</t>
  </si>
  <si>
    <t>Realizzazione collettore Castelli Calepio</t>
  </si>
  <si>
    <t>Realizzazione collettore Palazzolo S/O</t>
  </si>
  <si>
    <t>Adeguamento impianto depurazione Palazzolo S/O</t>
  </si>
  <si>
    <t>CASTELLI CALEPIO</t>
  </si>
  <si>
    <t>OSIO SOPRA</t>
  </si>
  <si>
    <t>OSIO SOTTO</t>
  </si>
  <si>
    <t>DALMINE</t>
  </si>
  <si>
    <t>LEVATE</t>
  </si>
  <si>
    <t>Adeguamento fognatura centro storico</t>
  </si>
  <si>
    <t>Estensione fognatura via Vaccarezza</t>
  </si>
  <si>
    <t>Adeguamento immissione fognatura nel collettore consortile</t>
  </si>
  <si>
    <t>Adeguamento scolmatori via Einaudi</t>
  </si>
  <si>
    <t>Adeguamento fognatura via Zambianchi</t>
  </si>
  <si>
    <t>Adeguamento sfioro nel torrente Morletta</t>
  </si>
  <si>
    <t>Adeguamento fognatura vie IV Novembre, Santuario, Alessandri</t>
  </si>
  <si>
    <t>MONASTEROLO DEL CASTELLO</t>
  </si>
  <si>
    <t>Collettore da Barzesto a Schilpario</t>
  </si>
  <si>
    <t>SCHILPARIO</t>
  </si>
  <si>
    <t xml:space="preserve">Rifacimento fognatura via Pacinotti </t>
  </si>
  <si>
    <t>ORIO AL SERIO</t>
  </si>
  <si>
    <t>Condotta di sfioro della rete fognaria di via Camozzi</t>
  </si>
  <si>
    <t>CARONA</t>
  </si>
  <si>
    <t>ADRARA SAN MARTINO</t>
  </si>
  <si>
    <t>30/05/2014 1° LT
11/03/2015 2° LT</t>
  </si>
  <si>
    <t>1/07/2013(lotto A) 
5/06/2013 (lotto B)</t>
  </si>
  <si>
    <t>04/01/2014
30/10/2013</t>
  </si>
  <si>
    <t>31/01/2013 (P.D.C.)</t>
  </si>
  <si>
    <t>03/09/2014 (1° STR)
09/07/2015 (2° STR)</t>
  </si>
  <si>
    <t>VARI</t>
  </si>
  <si>
    <t>UNID1IE063L01</t>
  </si>
  <si>
    <t>UNID1IE063L02</t>
  </si>
  <si>
    <t>UNIF2NI041L02</t>
  </si>
  <si>
    <t>UNIF2NI041L03</t>
  </si>
  <si>
    <t>UNIF2NI041L04</t>
  </si>
  <si>
    <t>UNIF2NI041L05</t>
  </si>
  <si>
    <t>UNIF2NI041L06</t>
  </si>
  <si>
    <t>UNIF2NI041L07</t>
  </si>
  <si>
    <t>Realizzazione nuovi tratti di fognatura per collettamento terminali non depurati 2° Lotto, agglomerato San Giovanni Bianco</t>
  </si>
  <si>
    <t>Realizzazione nuovi tratti di fognatura per collettamento terminali non depurati 3° Lotto, agglomerato San Giovanni Bianco</t>
  </si>
  <si>
    <t>COSTO INTERVENTO ANNO 2013
REVISIONE 2015</t>
  </si>
  <si>
    <t>COSTO INTERVENTO ANNO 2014
REVISIONE 2015</t>
  </si>
  <si>
    <t>COSTO INTERVENTO ANNO 2015
REVISIONE 2015</t>
  </si>
  <si>
    <t>COSTO INTERVENTO ANNO 2016
REVISIONE 2015</t>
  </si>
  <si>
    <t>COSTO INTERVENTO ANNO 2017
REVISIONE 2015</t>
  </si>
  <si>
    <t>PRIMA DEL 2013</t>
  </si>
  <si>
    <t>IMPORTO FINANZIATO CON ALTRE FONTI
REVISIONE 2015</t>
  </si>
  <si>
    <t>UNID1IE063L03</t>
  </si>
  <si>
    <t>30/09/2015 (DEF-ESE)</t>
  </si>
  <si>
    <t>31/11/2015</t>
  </si>
  <si>
    <t>14/11/2015 (DEF-ESE)</t>
  </si>
  <si>
    <t>30/09/2014
07/10/2015</t>
  </si>
  <si>
    <t>24/09/2014
02/10/2015</t>
  </si>
  <si>
    <t>UNIA1NI010L01</t>
  </si>
  <si>
    <t>UNIF4RM023L01</t>
  </si>
  <si>
    <t>UNIF4RM023L02</t>
  </si>
  <si>
    <t>UNIA1NI010L02</t>
  </si>
  <si>
    <t>UNIF2NI026L01</t>
  </si>
  <si>
    <t>UNIF2IE031L01</t>
  </si>
  <si>
    <t>UNIF5RM036L01</t>
  </si>
  <si>
    <t>UNIF2IE050L00</t>
  </si>
  <si>
    <t>UNIF2IE053L00</t>
  </si>
  <si>
    <t>UNIF2IE053L01</t>
  </si>
  <si>
    <t>UNIF1IE056L00</t>
  </si>
  <si>
    <t>UNIF1IE056L01</t>
  </si>
  <si>
    <t>UNID2LM059L01</t>
  </si>
  <si>
    <t>UNID4RM065L01</t>
  </si>
  <si>
    <t>UNID1IE070L01</t>
  </si>
  <si>
    <t>UNID2IE071L01</t>
  </si>
  <si>
    <t>UNID2IE071L02</t>
  </si>
  <si>
    <t>UNID2NI073L01</t>
  </si>
  <si>
    <t>UNID2NI073L02</t>
  </si>
  <si>
    <t>UNID1IE077L01</t>
  </si>
  <si>
    <t>UNIF2IE032L01</t>
  </si>
  <si>
    <t>UNIF2IE032L02</t>
  </si>
  <si>
    <t>UNIF1IE055L00</t>
  </si>
  <si>
    <t>UNIF1IE055L01</t>
  </si>
  <si>
    <t>UNID2NI076L01</t>
  </si>
  <si>
    <t>UNID2NI076L02</t>
  </si>
  <si>
    <t>UNIA5RM004L01</t>
  </si>
  <si>
    <t>UNIA3RM011L01</t>
  </si>
  <si>
    <t>UNIF2NI041L01</t>
  </si>
  <si>
    <t>UNID2LM074L01</t>
  </si>
  <si>
    <t>UNID2LM074L02</t>
  </si>
  <si>
    <t>UNIF2NI022L02</t>
  </si>
  <si>
    <t>UNIF2NI022L01</t>
  </si>
  <si>
    <t>UNID2LM064L01</t>
  </si>
  <si>
    <t>UNID2LM064L02</t>
  </si>
  <si>
    <t>UNID2LM072L01</t>
  </si>
  <si>
    <t>UNID2LM072L02</t>
  </si>
  <si>
    <t>UNID2LM078L01</t>
  </si>
  <si>
    <t>UNID2LM078L02</t>
  </si>
  <si>
    <t>UNID2LM082L01</t>
  </si>
  <si>
    <t>UNID2LM082L02</t>
  </si>
  <si>
    <t>UNID2LM084L01</t>
  </si>
  <si>
    <t>UNID2LM084L02</t>
  </si>
  <si>
    <t>UNID2LM062L01</t>
  </si>
  <si>
    <t>UNID2LM062L02</t>
  </si>
  <si>
    <t>UNID2NI075L01</t>
  </si>
  <si>
    <t>UNID2NI075L02</t>
  </si>
  <si>
    <t>N.A.</t>
  </si>
  <si>
    <t>N.A. (1° STR)
02/04/2015 (2° STR)</t>
  </si>
  <si>
    <t>ALGUA, BERGAMO, CURNO</t>
  </si>
  <si>
    <t>UNIF1IE085L05</t>
  </si>
  <si>
    <t>UNID4RM069L01</t>
  </si>
  <si>
    <t>UNID2IE086L01</t>
  </si>
  <si>
    <t>UNIF5RM040L01</t>
  </si>
  <si>
    <t>CASTELLI CALEPIO, FIORANO AL SERIO, SOVERE, TORRE DE ROVERI, ZANICA, ZOGNO</t>
  </si>
  <si>
    <t>BRUMANO</t>
  </si>
  <si>
    <t>Poteziamento dello sfruttamento delle sorgenti Imagna e Pontegiurino</t>
  </si>
  <si>
    <t>Collettamento terminali fognari non depurati</t>
  </si>
  <si>
    <t xml:space="preserve">Realizzazione collettore nella località Lantana in comune di Castione della Presolana, agglomerato "Onore" </t>
  </si>
  <si>
    <t>Realizzazione tratti di fognatura per collettamento terminali fognari non depurati, agglomerato "Valle Brembana" - 1° Lotto</t>
  </si>
  <si>
    <t>Realizzazione  tratti di fognatura per collettamento di terminali non depurati, agglomerato "Valle Brembana" -3° Lotto</t>
  </si>
  <si>
    <t>Realizzazione di nuova condotta adduttrice da Cividate al Piano a Calcio - 2° lotto</t>
  </si>
  <si>
    <t>Adeguamento dello sfioratore in comune di Boltiere</t>
  </si>
  <si>
    <t>Interventi vari sulla rete fognaria comunale</t>
  </si>
  <si>
    <t>Realizzazione nuovo bacino idrico di stoccaggio "Cisternone"</t>
  </si>
  <si>
    <t>Realizzazione nuova fognatura via Suardi nel centro storico</t>
  </si>
  <si>
    <t>Collettamento terminali non depurati e realizzazione nuovo impianto di depurazione - 3° Lotto</t>
  </si>
  <si>
    <t>Adeguamento impianto di depurazione ai nuovi limiti - 1° Lotto</t>
  </si>
  <si>
    <t>Realizzazione collettore tratto  Ubiale Clanezzo - Villa d'Almè - 4° Lotto</t>
  </si>
  <si>
    <t>Realizzazione collettore per by-pass depuratore e collettamento alla fognatura di Zanica - 1° Lotto</t>
  </si>
  <si>
    <t>Interventi di adeguamento fognatura - 1° Lotto
Intervento 4a località Praslino e Corno + Intervento 5a località Gazzenda e Fornaci</t>
  </si>
  <si>
    <t>UNIF2NI027L02</t>
  </si>
  <si>
    <t>ALBINO, ALZANO LOMBARDO, BERGAMO, CENATE SOTTO, PONTE NOSSA, PONTERANICA, CASTRO, STEZZANO</t>
  </si>
  <si>
    <t>ALZANO LOMBARDO, BERBENNO, CASNIGO, CERETE, DOSSENA, PONTERANICA, SOVERE, STEZZANO, URGNANO, ZANICA, ONETA, CENATE SOTTO, TORRE PALLAVICINA, SANT'OMOBONO TERME</t>
  </si>
  <si>
    <t>BRACCA, COLOGNO AL SERIO, COMUN NUOVO, COSTA VOLPINO, GHISALBA, PALOSCO, PARRE, PONTE NOSSA, TELGATE, CASTIONE DELLA PRESOLANA, SCHILPARIO, CALCIO, COLOGNO AL SERIO, TORRE DE' ROVERI, STEZZANO</t>
  </si>
  <si>
    <t>GRASSOBBIO, PARZANICA, VILMINORE DI SCALVE, TRESCORE BALNEARIO</t>
  </si>
  <si>
    <t>Collettamento villaggio Barcolo frazione Piazzi</t>
  </si>
  <si>
    <t>CERETE</t>
  </si>
  <si>
    <t>TOTALE</t>
  </si>
  <si>
    <t>01/10/2015
*appalto integrato</t>
  </si>
  <si>
    <t>30/09/2015
*appalto integrato</t>
  </si>
  <si>
    <t>UNIA1NI087L01</t>
  </si>
  <si>
    <t>UNIF3NI089L01</t>
  </si>
  <si>
    <t>UNIF4RM090L01</t>
  </si>
  <si>
    <t>TRASMISSIONE PROGETTO AD UFFICIO D'AMBITO</t>
  </si>
  <si>
    <t>UNIF2IE053L02</t>
  </si>
  <si>
    <t>UNIF2IE053L03</t>
  </si>
  <si>
    <t>non disponibile</t>
  </si>
  <si>
    <t>COMUNI INTERESSATI</t>
  </si>
  <si>
    <t>SEGMENTO IDRICO</t>
  </si>
  <si>
    <t>CODICE</t>
  </si>
  <si>
    <t>DESCRIZIONE DETTAGLIATA INTERVENTO</t>
  </si>
  <si>
    <t>Importo Totale Opera €</t>
  </si>
  <si>
    <t>Importo finanziato con altre fonti €</t>
  </si>
  <si>
    <t>IMPORTO IPOTIZZATO €</t>
  </si>
  <si>
    <t>IMPORTO FINANZIATO CON LA TARIFFA S.I.I.  €</t>
  </si>
  <si>
    <t>concluso</t>
  </si>
  <si>
    <t>IMPORTO EFFETTIVO</t>
  </si>
  <si>
    <t>ceck contenuti</t>
  </si>
  <si>
    <t>Bergamo</t>
  </si>
  <si>
    <t>Acquedotto</t>
  </si>
  <si>
    <t>INTERVENTI IN VIE VARIE : vie S.Pietro e Paolo, Bollina, Manganoni, Matteotti, Rampini, Barnaba e Giulio Cesare e Tassis</t>
  </si>
  <si>
    <t>CONCLUSO</t>
  </si>
  <si>
    <t>Bianzano</t>
  </si>
  <si>
    <t>Ristrutturazione serbatoio ed ampliamento volume da 65 mc a 180 mc</t>
  </si>
  <si>
    <t>dal 2015 al 2017</t>
  </si>
  <si>
    <t>NON CONCLUSO</t>
  </si>
  <si>
    <t>Bolgare</t>
  </si>
  <si>
    <t>Collegamento del comune di Bolgare alla rete di adduzione alimentata dai pozzi di Ghisalba</t>
  </si>
  <si>
    <t>Comuni diversi - Bergamo, Algua, Albino, Curno, Almenno San Salvatore, Alzano, Casnigo</t>
  </si>
  <si>
    <t xml:space="preserve">INTERVENTI GIA' IDENTIFICATI: 
-ACQUEDOTTO AL COSTONE: RISTRUTTURAZIONE TORRE PIEZOMETRICA 
-SORGENTI ALGUA: MANUTENZIONE COPERTURA E VASCHE 
-ALBINO: SOSTITUZIONE TRATTO CONDOTTA ADDUTTRICE
-CURNO: RIFACIMENTO COPERTURA SERBATOI
-ALMENNO SAN SALVATORE: RISANAMENTO SERBATOIO BARLINO
-ALZANO L.DO: RISANAMENTO SERBATOIO CASELLO
-CASNIGO: RIFACIMENTO DI PARTE DELL'ADDUTTRICE SORGENTE FAGIOLEDA
-INTERVENTI IN COMUNI VARI DI SOSTITUZIONE RETI IN FIBROCEMENTO </t>
  </si>
  <si>
    <t>UNIA5RM005L01</t>
  </si>
  <si>
    <t>UNIA5RM006L01</t>
  </si>
  <si>
    <t>dal 2016 al 2017</t>
  </si>
  <si>
    <t>UNIA5RM007L01</t>
  </si>
  <si>
    <t>Comuni diversi - Casazza, Monasterolo del Castello, Gaverina Terme</t>
  </si>
  <si>
    <t>Realizzazione opera di presa sorgente Torrezzo, realizzazione 2° Lotto, 1° Lotto già realizzato</t>
  </si>
  <si>
    <t>dal 2014 al 2015</t>
  </si>
  <si>
    <t>Comuni diversi - Cenate Sotto, San Paolo d'Argon, Ponte Nossa, Albino, Bergamo, Alzano Lombardo, Ponteranica</t>
  </si>
  <si>
    <t>Interventi in corso di realizzazione da ultimare nel 2013</t>
  </si>
  <si>
    <t>dal 2013 al 2017</t>
  </si>
  <si>
    <t>verificare</t>
  </si>
  <si>
    <t>Comuni diversi - Cividate al Piano e Calcio</t>
  </si>
  <si>
    <t>Collegamento del comune di Calcio al sistema di adduzione alimentato dai pozzi di Ghisalba</t>
  </si>
  <si>
    <t>Comuni diversi - Fiorano al Serio, Peia, Parzanica, Fonteno, Cerete, Albino</t>
  </si>
  <si>
    <t>UNIA3RM012L01</t>
  </si>
  <si>
    <t>UNIA3RM013L01</t>
  </si>
  <si>
    <t>dal 2015 al 2016</t>
  </si>
  <si>
    <t>UNIA3RM014L01</t>
  </si>
  <si>
    <t>UNIA3RM015L01</t>
  </si>
  <si>
    <t>Fonteno</t>
  </si>
  <si>
    <t>Ampliamento bacino in località Ponte, realizzazione nuovo bacino in località Padem con adeguamento stazione di sollevamento tra i due bacini</t>
  </si>
  <si>
    <t>Gandino</t>
  </si>
  <si>
    <t>Ricostruzione del serbatoio idrico esistente in condizioni strutturali precarie</t>
  </si>
  <si>
    <t>Pianico</t>
  </si>
  <si>
    <t>Potenziamento condotta di adduzione lungo la Via Nazionale da bacino Grioni a Sovere a bacino Castello per una lunghezza di circa 1.600 m e impermeabilizzazione bacino Castello</t>
  </si>
  <si>
    <t>Sant'Omobono Terme</t>
  </si>
  <si>
    <t>Sostituzione tubatura obsoleta per una lunghezza complessiva di circa 1 Km</t>
  </si>
  <si>
    <t>dal 2013 al 2014</t>
  </si>
  <si>
    <t>Almenno San Salvatore</t>
  </si>
  <si>
    <t>Fognatura</t>
  </si>
  <si>
    <t>Chiusura dei terminali FG01600701 e FG01600706 della pubblica fognatura del comune di Almenno San Salvatore e collettamento dei reflui all'impianto  di Valbrembo - DP01622401</t>
  </si>
  <si>
    <t>Messa in protezione del collettore fognario nel punto di attraversamento del fiume Brembo a causa dell'erosione</t>
  </si>
  <si>
    <t>Arcene</t>
  </si>
  <si>
    <t>Nuova fognatura per eliminazione degli scarichi nella Roggia Corleonesca-Fontanone</t>
  </si>
  <si>
    <t>Ardesio</t>
  </si>
  <si>
    <t>Rifacimento tratti di rete fognaria di vecchia realizzazione e di dimensioni e caratteristiche inadeguate e formazione di reti separate</t>
  </si>
  <si>
    <t>dal 2013 al 2016</t>
  </si>
  <si>
    <t>Dotazione di adeguata rete fognaria all'interno dell'agglomerato</t>
  </si>
  <si>
    <t>Dotazione di adeguata rete fognaria all'interno dell'agglomerato in zona piazzale del cimitero e Viale Venezia</t>
  </si>
  <si>
    <t>Dotazione di adeguata rete fognaria all'interno dell'agglomerato e realizzazione di trattamento appropriato</t>
  </si>
  <si>
    <t>dal 2014 al 2016</t>
  </si>
  <si>
    <t>Boltiere</t>
  </si>
  <si>
    <t xml:space="preserve">Adeguamento dello sfioratore in comune di Boltiere </t>
  </si>
  <si>
    <t>Carobbio degli Angeli</t>
  </si>
  <si>
    <t>Realizzazione di un tratto di fognatura acque nere e collegamento alla fognatura mista esistente di un terminale attualmente recapitante su suolo</t>
  </si>
  <si>
    <t>Casnigo</t>
  </si>
  <si>
    <t xml:space="preserve">Rifacimento e potenziamento collettore attualmente sottodimensionato in Via Garibaldi </t>
  </si>
  <si>
    <t>Castione della Presolana</t>
  </si>
  <si>
    <t>Realizzazione di nuove reti fognarie in località sprovvista a servizio dell'agglomerato per allaccio di scarichi domestici su suolo</t>
  </si>
  <si>
    <t>UNIF2IE031L02</t>
  </si>
  <si>
    <t>UNIF2IE031L03</t>
  </si>
  <si>
    <t>Realizzazione fognatura acque nere miste e scolmatore lungo la SP 56 dall'incrocio con Via Locatelli alla Via Nembuno</t>
  </si>
  <si>
    <t>Cologno al Serio</t>
  </si>
  <si>
    <t>Interventi per eliminazione acque parassite dalla fognatura</t>
  </si>
  <si>
    <t>Colzate</t>
  </si>
  <si>
    <t>Chiusura terminale FG01608002 della pubblica fognatura del comune di Colzate e collettamento reflui all'impianto  di Ranica - DP01617801 attraverso realizzazione tratto terminale di Via Marconi e riqualificazione Canal di Frà</t>
  </si>
  <si>
    <t>Antegnate</t>
  </si>
  <si>
    <t>Depurazione</t>
  </si>
  <si>
    <t>Rifacimento dello scarico del depuratore di Antegnate e realizzazione di un nuovo tratto fognario in comune di Isso</t>
  </si>
  <si>
    <t>Comuni diversi - Bergamo, Pradalunga, Urgnano, Oneta, Sedrina, Montello, Sovere, Albano S. Alessandro, Dossena, Piario, Rovetta, Adrara San Martino</t>
  </si>
  <si>
    <t>UNIF5RM037L01</t>
  </si>
  <si>
    <t>UNIF5RM038L01</t>
  </si>
  <si>
    <t>UNIF5RM039L01</t>
  </si>
  <si>
    <t>Eliminazione terminali Praslino e Corno e Gazzenda e Fornace</t>
  </si>
  <si>
    <t>Comuni diversi - Dalmine, Levate, Osio Sopra, Osio Sotto</t>
  </si>
  <si>
    <t>Osio Sotto</t>
  </si>
  <si>
    <t>Dalmine</t>
  </si>
  <si>
    <t>Levate</t>
  </si>
  <si>
    <t>Comuni diversi - Verdello, Carobbio, Bergamo</t>
  </si>
  <si>
    <t xml:space="preserve">Interventi in corso di realizzazione da ultimare nel 2013 </t>
  </si>
  <si>
    <t>NON è ESTENSIONE RETE MA DIGITALIZZAZIONE</t>
  </si>
  <si>
    <t>Corna Imagna</t>
  </si>
  <si>
    <t>Interventi nelle Vie Ca' Gavaggio,Corna, Pradello, Cerri, Canito e Filisetti per potenziamento reti sottodimensionate ed eliminazione scarichi non conformi</t>
  </si>
  <si>
    <t>Endine Gaiano</t>
  </si>
  <si>
    <t>Estensione fognatura comunale in località Valle delle Fontane</t>
  </si>
  <si>
    <t>Gerosa</t>
  </si>
  <si>
    <t>Potenziamento degli attuali sistemi di trattamento e razionalizzazione dei terminali nel Capoluogo (Val Zuccone e Via De Gasperi)</t>
  </si>
  <si>
    <t>Martinengo</t>
  </si>
  <si>
    <t>Potenziamento fognatura esistente sottodimensionata</t>
  </si>
  <si>
    <t>Oltre il Colle</t>
  </si>
  <si>
    <t>Chiusura dei terminali fognari non depurati FG01614601, FG01614604, FG01614606
con collettamento dei reflui all'impianto Oltre il Colle - DP01614601 previsto (1° Lotto)</t>
  </si>
  <si>
    <t>Chiusura dei terminali fognari non depurati FG01614602, FG01614609
con collettamento dei reflui all'impianto Oltre il Colle - DP01614601 previsto (2° Lotto)</t>
  </si>
  <si>
    <t>Ranzanico</t>
  </si>
  <si>
    <t>Potenziamento tratto di fognatura sottodimensionata (per fuoriuscita di reflui dalle camerette in proprietà privata in occasione di eventi meteorici)</t>
  </si>
  <si>
    <t>San Pellegrino Terme</t>
  </si>
  <si>
    <t>UNIF1IE050L01</t>
  </si>
  <si>
    <t>Chiusura dei terminali non depurati FG01619006, FG01619009, FG01619011, FG01619018,FG01619033, FG01619034, FG01619035 in comune di San Pellegrino Terme sponda sinistra Brembo da Via dei Partigiani a Ponte Cavour  e collettamento dei reflui all'impianto di Zogno - DP01624601 (1° Lotto)</t>
  </si>
  <si>
    <t>Chiusura dei terminali non depurati FG01619020, FG01619024, FG01619031, FG01619036, FG01619050 in comune di San Pellegrino Terme in sponda sinistra Brembo da Ponte Cavour a Ponte S.S. 170, chiusura dei terminali FG01603917, FG01603924 e FG01619049  con collettamento dei reflui all'impianto di Zogno - DP01624601 (2° Lotto)</t>
  </si>
  <si>
    <t>Dismissione terminali di agglomerati con carico inferiore a 2.000 A.E. in comune di San Pellegrino Terme (lotti successivi)</t>
  </si>
  <si>
    <t>Seriate</t>
  </si>
  <si>
    <t>Realizzazione fognatura comunale in zone sprovviste</t>
  </si>
  <si>
    <t>fognatura realizzata in attesa conclusione lavori per tombinatura</t>
  </si>
  <si>
    <t>Sorisole</t>
  </si>
  <si>
    <t>Raccolta e convogliamento reflui zona Bondaglio</t>
  </si>
  <si>
    <t>dal 2017 al 2016</t>
  </si>
  <si>
    <t>Zogno</t>
  </si>
  <si>
    <t>Chiusura dei terminali non depurati FG01624608, FG01624642, FG01624643, FG01624655, FG01624656 in comune di Zogno in sponda sinistra Brembo Località Romacolo  con collettamento dei reflui all'impianto di Zogno - DP01624601 (1° Lotto)</t>
  </si>
  <si>
    <t>Chiusura dei terminali non depurati FG01624603, FG01624609, FG01624624, FG01624637, FG01624639, FG01624640, FG01624641, FG01624654 in comune di Zogno in sponda destra Brembo con collettamento dei reflui all'impianto di Zogno - DP01624601 (2° Lotto)</t>
  </si>
  <si>
    <t>Dismissione terminali di agglomerati con carico inferiore a 2.000 A.E. in comune di Zogno (3° Lotto)</t>
  </si>
  <si>
    <t>Comuni diversi - Ubiale Clanezzo, Villa d'Almè</t>
  </si>
  <si>
    <t>Realizzazione collettore da Villa d'Almè a Ubiale Clanezzo e attraversamento Brembo per collettamento Botta di Sedrina</t>
  </si>
  <si>
    <t>Comuni diversi - Val Serina</t>
  </si>
  <si>
    <t>Chiusura del terminale non depurato FG01619904 in comune di Serina attraverso realizzazione collettore della Valle Serina  tratto Cornalba - Serina con collettamento dei reflui all'impianto di Zogno - DP01624601 (3° lotto)</t>
  </si>
  <si>
    <t>Chiusura dei terminali non depurati FG01624601, FG01624602, FG01624657 in comune di Zogno, località Ambria e chiusura di terminali non depurati di agglomerati con carico inferiore a 2.000 A.E. per reaalizzazione del collettore della Valle Serina tratto Zogno - Algua con collettamento dei reflui  all'impianto di Zogno - DP01624601 (1° Lotto)</t>
  </si>
  <si>
    <t>Realizzazione sistema di collettamento della Valle Serina tratto Algua - Costa Serina -Cornalba con collettamento dei reflui di agglomerati con carico inferiore a 2.000 A.E. all'impianto di Zogno - DP01624601  (2° Lotto)</t>
  </si>
  <si>
    <t>San Giovanni Bianco</t>
  </si>
  <si>
    <t xml:space="preserve">Realizzazione collettore San Pellegrino - San Giovanni Bianco con dismissione dell'impianto DP01618802 - San Giovanni Bianco - Piazzalunga con collettamento dei reflui all'impianto di Zogno - DP01624601 (1° Lotto) </t>
  </si>
  <si>
    <t xml:space="preserve">Chiusura dei terminali non depurati FG01618817, FG01618826, FG01618834, FG01618839, FG01618840, FG01618850, FG01618853,FG01618818, FG01618819, FG01618820, FG01618821, FG01618822, FG01618835, FG01618848,
FG01618849
 della pubblica fognatura del comune di San Giovanni Bianco e collettamento dei reflui all'impianto di Zogno - DP01624601 (2° Lotto) </t>
  </si>
  <si>
    <t xml:space="preserve">Chiusura dei terminali non depurati  della pubblica fognatura del comune di San Giovanni Bianco appartenenti ad agglomerati con carico inferiore a 2.000 A.E. (3° Lotto) </t>
  </si>
  <si>
    <t>Sedrina</t>
  </si>
  <si>
    <t>Realizzazione collettore per il convogliamento dei reflui di Sedrina provenientio da due terminali non depurati all'impianto consortile di Zogno</t>
  </si>
  <si>
    <t>Bagnatica (depuratore)</t>
  </si>
  <si>
    <t>Ampliamento denitrificazione e filtrazione</t>
  </si>
  <si>
    <t>Bergamo (depuratore)</t>
  </si>
  <si>
    <t>UNID2LM059L02</t>
  </si>
  <si>
    <t>dal 2014 al 2017</t>
  </si>
  <si>
    <t>UNID2LM059L03</t>
  </si>
  <si>
    <t>UNID2LM059L04</t>
  </si>
  <si>
    <t>UNID2LM059L05</t>
  </si>
  <si>
    <t>Rifacimento linea biogas
manutenzione digestore secondario
manutenzione grigliatura</t>
  </si>
  <si>
    <t>Boltiere (depuratore)</t>
  </si>
  <si>
    <t>Casnigo (depuratore)</t>
  </si>
  <si>
    <t>Castelli Calepio</t>
  </si>
  <si>
    <t>UNID1IE063L00</t>
  </si>
  <si>
    <t>Realizzazione collettore in comune di Castelli Calepio (Lotto A) per dismissione impianti di Tagliuno DP01606201 e Cividino DP01606203 con collettamento dei reflui all'impianto di Palazzolo sull'Oglio - DP01713301 (realizzazione del tratto di collettore in territorio bergamasco)</t>
  </si>
  <si>
    <t>conclusione lavori subordinata all'ampliamento impianto Palazzolo. Collettore realizzato</t>
  </si>
  <si>
    <t xml:space="preserve">Realizzazione collettore in comune di Palazzolo sull'Oglio (Lotto B) per dismissione impianti di Tagliuno DP01606201 e Cividino DP01606203 con collettamento dei reflui all'impianto di Palazzolo sull'Oglio - DP01713301
</t>
  </si>
  <si>
    <t>Ampliamento impianto di depurazione di Palazzolo sull'Oglio - DP01713301 (Lotto C)</t>
  </si>
  <si>
    <t>Cologno al Serio (depuratore)</t>
  </si>
  <si>
    <t>Completamento filttrazione e raddoppio bacino predenitrificazione</t>
  </si>
  <si>
    <t>Comuni diversi - Torre Pallavicina, Parzanica, Zogno, Casnigo, Gorno, Orio al Serio</t>
  </si>
  <si>
    <t>UNID4RM066L01</t>
  </si>
  <si>
    <t>UNID4RM067L01</t>
  </si>
  <si>
    <t>UNID4RM068L01</t>
  </si>
  <si>
    <t>Realizzazione collettore per bypass depuratore Orio al Serio e collettamento a Zanica</t>
  </si>
  <si>
    <t>Comuni diversi - Val di Scalve</t>
  </si>
  <si>
    <t>Realizzazione impianto di depurazione consortile della Val di Scalve in comune di Colere</t>
  </si>
  <si>
    <t>UNID1IE070L02</t>
  </si>
  <si>
    <t>UNID1IE070L03</t>
  </si>
  <si>
    <t>Cortenuova</t>
  </si>
  <si>
    <t>Interventi di adeguamento prescritti nell'autorizzazione allo scarico</t>
  </si>
  <si>
    <t>Costa Volpino (depuratore)</t>
  </si>
  <si>
    <t>Realizzazione della sezione di filtrazione per le due linee</t>
  </si>
  <si>
    <t>Gorlago</t>
  </si>
  <si>
    <t>Opere di adeguamento della sezione di grigliatura, denitrificazione e filtrazione finale</t>
  </si>
  <si>
    <t>Lurano (depuratore)</t>
  </si>
  <si>
    <t>Realizzazione sistema di filtrazione</t>
  </si>
  <si>
    <t>Potenziamento impianto esistente</t>
  </si>
  <si>
    <t>Mornico al Serio</t>
  </si>
  <si>
    <t>Ristrutturazione impianto di depurazione con raddoppio fase di ossidazione e sedimentazione, realizzazione fase di denitrificazione</t>
  </si>
  <si>
    <t>dismissione impianto e collettamento a Ghisalba</t>
  </si>
  <si>
    <t>UNID1IE077L02</t>
  </si>
  <si>
    <t>Ranica (depuratore)</t>
  </si>
  <si>
    <t>Realizzazione sezione di pre-denitrificazione e miglioramento del sistema di filtrazione</t>
  </si>
  <si>
    <t>Rogno</t>
  </si>
  <si>
    <t>Verifica del sistema di trattamento appropriato degli agglomerati Monti e San Vigilio attualmente dotati di trattamento di sedimentazione con letto percolatore</t>
  </si>
  <si>
    <t>Taleggio</t>
  </si>
  <si>
    <t>Posa in opera di fossa imhoff e realizzaione di un tratto collettore</t>
  </si>
  <si>
    <t>dal 2016 al 2015</t>
  </si>
  <si>
    <t>Trescore Balneario (depuratore)</t>
  </si>
  <si>
    <t>Miglioramento sistema di filtrazione e ampliamento bacino di predenitrificazione</t>
  </si>
  <si>
    <t>realizzato da esercizio</t>
  </si>
  <si>
    <t>Valbrembo (depuratore)</t>
  </si>
  <si>
    <t>Schilpario</t>
  </si>
  <si>
    <t xml:space="preserve">Chiusura dei terminali non depurati FG01619505, FG01619506, FG01619507, FG01619508, FG01619509, FG01619510, FG01619512, FG01619514 attraverso realizzazione collettore Valle di Scalve tratto Barzesto - Schilpario centro con recapito al depuratore di Colere - DP01607805 Previsto </t>
  </si>
  <si>
    <t>Carona</t>
  </si>
  <si>
    <t>Adeguamento alla normativa vigente dell’impianto di depurazione di Carona - DP01605601</t>
  </si>
  <si>
    <t>Brumano</t>
  </si>
  <si>
    <t xml:space="preserve">Ranica  </t>
  </si>
  <si>
    <t xml:space="preserve"> indicato da Uniacque come DIGITALIZZAZIONE RETI</t>
  </si>
  <si>
    <t>Dismissione impianto di depurazione e collettamento a Ghisalba</t>
  </si>
  <si>
    <t xml:space="preserve">INTERVENTI DI MINORE ENTITA' SU FOGNATURA DA DEFINIRE IN CORSO D'ANNO:
INTERVENTI GIA' IDENTIFICATI: 
via Caprera e via Piazzoni a Bergamo
Valle Salini a Pradalunga
Urgnano via Cascina Spina
Oneta potenziamento fognatura su strada provinciale
Sedrina: via Cassettone e via Pesenti
Montello: due stazioni di sollevamento e terminale via Cornella
Sovere: fognatura Via Adamello
</t>
  </si>
  <si>
    <t>Adrara San Martino: sistemazione terminali T15-Praslino e T16-Corno, T21-Costa, T22-Costa, T23-Costa e Insediamenti Isolati</t>
  </si>
  <si>
    <t>Osio Sopra</t>
  </si>
  <si>
    <t xml:space="preserve">pesa depuratore di Zogno
carroponte depuratore di Casnigo
Torre Pallavicina prolungamento scarico depuratore
Parzanica località Casarola fosse imhoff
Dossena by-pass depuratore
</t>
  </si>
  <si>
    <t>Orio al serio: dismissione impianto di depurazione di Orio al Serio con collettamento dei reflui al depuratore di Cologno al Serio tramite la fognatura di Azzano San Paolo (lotto 1)</t>
  </si>
  <si>
    <t>CONSUNTIVO 2013</t>
  </si>
  <si>
    <t>CONSUNTIVO 2014</t>
  </si>
  <si>
    <t>CONSUNTIVO 2015</t>
  </si>
  <si>
    <t xml:space="preserve">Interventi su reti e serbatoi
</t>
  </si>
  <si>
    <t>Messa a norma dell'area di rispetto di un pozzo di acquedotto in comune di Cerete, località Piazzi con collettamento fognario villaggio Barcolo</t>
  </si>
  <si>
    <t>sollecito acquisizione reti del comune di Serina</t>
  </si>
  <si>
    <t>28/06/2016 31/05/2017</t>
  </si>
  <si>
    <t>verificare cosa si sta realizzando nel 216 e 2017</t>
  </si>
  <si>
    <t>verificare se si conclude entro il 2016</t>
  </si>
  <si>
    <t>verificare se concluso entro il 2016</t>
  </si>
  <si>
    <t>verificare se davvero concluso entro il 2016</t>
  </si>
  <si>
    <t>dal 2017 al 2018</t>
  </si>
  <si>
    <t>dal 2016 al 2018</t>
  </si>
  <si>
    <t>Anno chiusura reale da Monitoraggio</t>
  </si>
  <si>
    <t>Chiusura dei terminali fognari non depurati FG01614603, FG01614608
con collettamento dei reflui all'impianto Oltre il Colle e realizzazione impianto di depurazione - DP01614601 previsto  (3° Lotto) -Realizzazione impianto di depurazione acque reflue urbane Oltre il Colle - DP01614601 nel comune di Oltre il Colle</t>
  </si>
  <si>
    <t>fuso con 77L03</t>
  </si>
  <si>
    <t>NC</t>
  </si>
  <si>
    <t>TOTALE INTERVENTI PDI</t>
  </si>
  <si>
    <t>Aggiornamento al 30/06/2016</t>
  </si>
  <si>
    <t>NOTA PROGETTI</t>
  </si>
  <si>
    <t>PROGETTO ASSENTE</t>
  </si>
  <si>
    <t>PROGETTO PRESENTE</t>
  </si>
  <si>
    <t>ALCUNI PROGETTI PRESENTI</t>
  </si>
  <si>
    <t>PROGETTO PRESENTE (Castione)</t>
  </si>
  <si>
    <t>PROGETTO PRESENTE (Dossena- Urgnano)</t>
  </si>
  <si>
    <t>UNID3TA023L01</t>
  </si>
  <si>
    <t>Trattamento TND T1 - località Caroli</t>
  </si>
  <si>
    <t>CAPIZZONE</t>
  </si>
  <si>
    <t xml:space="preserve">lavori sostanzilamente conclusi, in attesa di ampliamento depuratore di Palazzolo </t>
  </si>
  <si>
    <t>realizzato dal settore ESERCIZIO</t>
  </si>
  <si>
    <t>NUOVA PROPOSTA PDI 1 - VARIANTE</t>
  </si>
  <si>
    <t>Realizzazione rete di smaltimento acque bianche Via Libertà</t>
  </si>
  <si>
    <t>PARRE</t>
  </si>
  <si>
    <t>Adeguamento fossa Imhoff T6 - Sottochiesa Mulino</t>
  </si>
  <si>
    <t>Estensione rete fognaria in Via Ramera</t>
  </si>
  <si>
    <t>PONTERANICA</t>
  </si>
  <si>
    <t>Rifacimento fognatura danneggiata dal dissesto idrogeologico del versante in Via Cà-Frago (Valsecca)</t>
  </si>
  <si>
    <t>Risoluzione interferenza reti idriche tangenziale sud di Bergamo da Treviolo a Paladina - Lotto 1 -Stralcio 1, tratto 2</t>
  </si>
  <si>
    <t>UNIA3AA089L01</t>
  </si>
  <si>
    <t>PALADINA</t>
  </si>
  <si>
    <t>SANT'OMOBONO TERME</t>
  </si>
  <si>
    <t>UNIF4RM088L01</t>
  </si>
  <si>
    <t>UNIF2NI091L01</t>
  </si>
  <si>
    <t>UNIF2NI093L01</t>
  </si>
  <si>
    <t>NUOVO INTERVENTO INSERITO</t>
  </si>
  <si>
    <t>NEI TEMPI - ANTICIPATO rispetto a PDI 2</t>
  </si>
  <si>
    <t>COSTO TOTALE PDA</t>
  </si>
  <si>
    <t>Lo hanno suddiviso in due stralci, il primo concluso e collaudato, il secondo si conclude nel 2018
Per la cartografia: progetto primo stralcio dismette FG01622102</t>
  </si>
  <si>
    <t>da chiedere al comune</t>
  </si>
  <si>
    <t>data non disponibile</t>
  </si>
  <si>
    <t>Lo hanno suddiviso in due stralci, il primo concluso e collaudato, il secondo si conclude nel 2018
Le date sono riferite al 2° Stralcio</t>
  </si>
  <si>
    <t>NUOVO INTERVENTO INSERITO NEL PDI 2</t>
  </si>
  <si>
    <t>UNIF2NI094L01</t>
  </si>
  <si>
    <t>Potenziamento della fognatura in Via Mazzini</t>
  </si>
  <si>
    <t>CONSUNTIVO 2016</t>
  </si>
  <si>
    <t>PREVISIONE 2017</t>
  </si>
  <si>
    <t>22/06/2015 PACCANI 21/07/2015 SINERGIE</t>
  </si>
  <si>
    <t>PROROGA FINE LAVORI 2018</t>
  </si>
  <si>
    <t>AVANZAMENTO</t>
  </si>
  <si>
    <t>STATO INTERVENTO</t>
  </si>
  <si>
    <t>IN CORSO</t>
  </si>
  <si>
    <t>Vanno oltre la proroga concessa nell'AdPQ
fine lavori prevista per il 30/09/2016 richiesta proroga di 180 giorni (fino al 31/03/2017)
vedere Monitoraggio AdPQ</t>
  </si>
  <si>
    <t>ANTICIPATO rispetto a PDI 2 ma viene comunque concluso nel 2018</t>
  </si>
  <si>
    <t>PROGETTAZIONE</t>
  </si>
  <si>
    <t>IN CORSO ANNUALITA' 2017</t>
  </si>
  <si>
    <t>DENOMINAZIONE INTERVENTO AGGIORNATA</t>
  </si>
  <si>
    <t xml:space="preserve">Adeguamento ed estensione della rete fognaria per la riqualificazione ambientale delle aree inquinate di Dalmine - Zingonia </t>
  </si>
  <si>
    <t>Realizzazione nuovi tratti di fognatura per collettamento di terminali non depurati, agglomerato "Valle Brembana" - 3° Lotto</t>
  </si>
  <si>
    <t>Accordo Quadro di Sviluppo Territoriale Dalmine - Zingonia  - Adeguamento fognatura centro storico</t>
  </si>
  <si>
    <t>Accordo Quadro di Sviluppo Territoriale Dalmine - Zingonia - Estensione fognatura via Vaccarezza Osio Sopra</t>
  </si>
  <si>
    <t>Accordo Quadro di Sviluppo Territoriale Dalmine - Zingonia - Adeguamento immissione fognatura nel collettore consortileOsio Sotto</t>
  </si>
  <si>
    <t>Accordo Quadro di Sviluppo Territoriale Dalmine - Zingonia - Adeguamento scolmatori via Einaudi Osio Sotto</t>
  </si>
  <si>
    <t>Accordo Quadro di Sviluppo Territoriale Dalmine - Zingonia - Adeguamento fognatura via Zambianchi Dalmine</t>
  </si>
  <si>
    <t>Accordo Quadro di Sviluppo Territoriale Dalmine - Zingonia - Adeguamento sfioro nel torrente Morletta Dalmine</t>
  </si>
  <si>
    <t>Accordo Quadro di Sviluppo Territoriale Dalmine - Zingonia  - Adeguamento fognatura vie IV Novembre, Santuario, Alessandri Levate</t>
  </si>
  <si>
    <t>DENOMINAZIONE AGGIORNATA</t>
  </si>
  <si>
    <t>PROROGATO</t>
  </si>
  <si>
    <t>Note</t>
  </si>
  <si>
    <t xml:space="preserve">verificare i contenuti dell'intervento </t>
  </si>
  <si>
    <t>TEMPISTICA ELABORAZIONE 1</t>
  </si>
  <si>
    <t>TEMPISTICA DA All. 5.1 PdA</t>
  </si>
  <si>
    <t>Anno chiusura da PDI All. 5.1 PdA</t>
  </si>
  <si>
    <t>Anno chiusura da PDI a seguito Del. 3 CDA U.ATO 22/03/2017</t>
  </si>
  <si>
    <t>Importo da PDI a seguito Del. 3 CDA U.ATO 22/03/2017</t>
  </si>
  <si>
    <t>Interventi di ristrutturazione: Rifacimento del ricevimento: grigliatura fine, dissabbiatore, desoleatore</t>
  </si>
  <si>
    <t>Nuovo Costo a seguito Del. CDA U.ATO n.3 22/03/2017</t>
  </si>
  <si>
    <t>-</t>
  </si>
  <si>
    <t>Nota ATO</t>
  </si>
  <si>
    <t>Potenziamento fognatura Via Mazzini</t>
  </si>
  <si>
    <t>CODICE ORIGINALE</t>
  </si>
  <si>
    <t>Ampliamento nitro-denitrificazione e miglioramento sistema di filtrazione</t>
  </si>
  <si>
    <t>Numero Totale INTERVENTI PDI 1</t>
  </si>
  <si>
    <t>27/01/2016 fine lavori fognatura
09/09/2016 fine lavori (effettuato ripristino dei tappetini di usura)</t>
  </si>
  <si>
    <t>Fine lavori collettamento 28/06/2016 (fognatura 1° e 2° STR)
Fine lavori totale opera 31/07/2017 (se si considera che mancano i collegamenti e la dismissione dei depuratori esistenti per completare il 2° STR)</t>
  </si>
  <si>
    <t>Codici assegnati</t>
  </si>
  <si>
    <t>Capizzone</t>
  </si>
  <si>
    <t>Totale Interventi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</si>
</sst>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</font>
    <font>
      <b/>
      <sz val="14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FF3300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22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4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3300"/>
      </bottom>
      <diagonal/>
    </border>
    <border>
      <left style="thin">
        <color indexed="64"/>
      </left>
      <right style="thin">
        <color indexed="64"/>
      </right>
      <top/>
      <bottom style="thick">
        <color rgb="FFFF33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/>
    <xf numFmtId="0" fontId="0" fillId="0" borderId="0" xfId="0" applyFill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Protection="1">
      <protection locked="0"/>
    </xf>
    <xf numFmtId="0" fontId="10" fillId="0" borderId="0" xfId="0" applyFont="1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0" fontId="0" fillId="0" borderId="1" xfId="0" applyFill="1" applyBorder="1" applyAlignment="1" applyProtection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/>
    <xf numFmtId="0" fontId="2" fillId="0" borderId="7" xfId="0" applyFont="1" applyFill="1" applyBorder="1" applyAlignment="1" applyProtection="1"/>
    <xf numFmtId="0" fontId="2" fillId="0" borderId="4" xfId="0" applyFont="1" applyFill="1" applyBorder="1" applyAlignment="1" applyProtection="1"/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0" fontId="1" fillId="1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12" borderId="0" xfId="0" applyFont="1" applyFill="1"/>
    <xf numFmtId="3" fontId="3" fillId="0" borderId="1" xfId="0" applyNumberFormat="1" applyFont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15" fillId="15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4" fontId="1" fillId="0" borderId="0" xfId="0" applyNumberFormat="1" applyFont="1"/>
    <xf numFmtId="164" fontId="1" fillId="0" borderId="0" xfId="0" applyNumberFormat="1" applyFont="1" applyFill="1"/>
    <xf numFmtId="0" fontId="1" fillId="11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" fillId="12" borderId="1" xfId="0" applyFont="1" applyFill="1" applyBorder="1"/>
    <xf numFmtId="164" fontId="1" fillId="10" borderId="3" xfId="0" applyNumberFormat="1" applyFont="1" applyFill="1" applyBorder="1" applyAlignment="1">
      <alignment vertical="center" wrapText="1"/>
    </xf>
    <xf numFmtId="164" fontId="1" fillId="10" borderId="1" xfId="0" applyNumberFormat="1" applyFont="1" applyFill="1" applyBorder="1" applyAlignment="1">
      <alignment vertical="center" wrapText="1"/>
    </xf>
    <xf numFmtId="164" fontId="1" fillId="12" borderId="1" xfId="0" applyNumberFormat="1" applyFont="1" applyFill="1" applyBorder="1" applyAlignment="1">
      <alignment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1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vertical="center" wrapText="1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/>
    <xf numFmtId="0" fontId="18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2" fillId="0" borderId="5" xfId="0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/>
    <xf numFmtId="3" fontId="15" fillId="0" borderId="11" xfId="0" applyNumberFormat="1" applyFont="1" applyFill="1" applyBorder="1" applyAlignment="1">
      <alignment horizontal="center" vertical="center" wrapText="1"/>
    </xf>
    <xf numFmtId="0" fontId="21" fillId="0" borderId="1" xfId="2" applyBorder="1" applyAlignment="1">
      <alignment horizontal="center" vertical="center" wrapText="1"/>
    </xf>
    <xf numFmtId="0" fontId="21" fillId="0" borderId="1" xfId="2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1" fillId="14" borderId="1" xfId="2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1" fillId="0" borderId="3" xfId="2" applyBorder="1" applyAlignment="1">
      <alignment horizontal="center" vertical="center" wrapText="1"/>
    </xf>
    <xf numFmtId="0" fontId="21" fillId="0" borderId="2" xfId="2" applyBorder="1" applyAlignment="1">
      <alignment horizontal="center" vertical="center" wrapText="1"/>
    </xf>
    <xf numFmtId="0" fontId="21" fillId="17" borderId="1" xfId="2" applyFill="1" applyBorder="1" applyAlignment="1">
      <alignment horizontal="center" vertical="center" wrapText="1"/>
    </xf>
    <xf numFmtId="0" fontId="21" fillId="0" borderId="1" xfId="2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8" borderId="13" xfId="0" applyNumberFormat="1" applyFont="1" applyFill="1" applyBorder="1" applyAlignment="1">
      <alignment horizontal="center" vertical="center" wrapText="1"/>
    </xf>
    <xf numFmtId="3" fontId="1" fillId="8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164" fontId="0" fillId="0" borderId="0" xfId="0" applyNumberFormat="1" applyFont="1" applyFill="1"/>
    <xf numFmtId="3" fontId="1" fillId="0" borderId="0" xfId="0" applyNumberFormat="1" applyFont="1" applyFill="1" applyBorder="1" applyAlignment="1">
      <alignment horizontal="center" vertical="center" wrapText="1"/>
    </xf>
    <xf numFmtId="0" fontId="21" fillId="17" borderId="2" xfId="2" applyFill="1" applyBorder="1" applyAlignment="1">
      <alignment horizontal="center" vertical="center" wrapText="1"/>
    </xf>
    <xf numFmtId="0" fontId="21" fillId="14" borderId="3" xfId="2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164" fontId="1" fillId="12" borderId="3" xfId="0" applyNumberFormat="1" applyFont="1" applyFill="1" applyBorder="1" applyAlignment="1">
      <alignment horizontal="center" vertical="center" wrapText="1"/>
    </xf>
    <xf numFmtId="3" fontId="1" fillId="8" borderId="3" xfId="0" applyNumberFormat="1" applyFont="1" applyFill="1" applyBorder="1" applyAlignment="1">
      <alignment horizontal="center" vertical="center" wrapText="1"/>
    </xf>
    <xf numFmtId="3" fontId="1" fillId="8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164" fontId="1" fillId="10" borderId="3" xfId="0" applyNumberFormat="1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/>
    <xf numFmtId="0" fontId="2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21" fillId="0" borderId="1" xfId="2" applyBorder="1" applyAlignment="1" applyProtection="1">
      <alignment horizontal="center" vertical="center" wrapText="1"/>
      <protection locked="0"/>
    </xf>
    <xf numFmtId="0" fontId="21" fillId="0" borderId="1" xfId="2" applyFill="1" applyBorder="1" applyAlignment="1" applyProtection="1">
      <alignment horizontal="center" vertical="center" wrapText="1"/>
      <protection locked="0"/>
    </xf>
    <xf numFmtId="0" fontId="21" fillId="0" borderId="2" xfId="2" applyBorder="1" applyAlignment="1" applyProtection="1">
      <alignment horizontal="center" vertical="center" wrapText="1"/>
      <protection locked="0"/>
    </xf>
    <xf numFmtId="0" fontId="21" fillId="14" borderId="1" xfId="2" applyFill="1" applyBorder="1" applyAlignment="1" applyProtection="1">
      <alignment horizontal="center" vertical="center" wrapText="1"/>
      <protection locked="0"/>
    </xf>
    <xf numFmtId="0" fontId="21" fillId="0" borderId="1" xfId="2" applyBorder="1" applyAlignment="1" applyProtection="1">
      <alignment horizontal="center" vertical="center"/>
      <protection locked="0"/>
    </xf>
    <xf numFmtId="0" fontId="21" fillId="0" borderId="2" xfId="2" applyFill="1" applyBorder="1" applyAlignment="1" applyProtection="1">
      <alignment horizontal="center" vertical="center" wrapText="1"/>
      <protection locked="0"/>
    </xf>
    <xf numFmtId="0" fontId="21" fillId="14" borderId="3" xfId="2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3" fontId="24" fillId="15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8" borderId="3" xfId="0" applyNumberFormat="1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164" fontId="1" fillId="1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5" fillId="18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 applyAlignment="1" applyProtection="1">
      <alignment horizontal="right" vertical="center"/>
    </xf>
    <xf numFmtId="3" fontId="10" fillId="0" borderId="1" xfId="0" applyNumberFormat="1" applyFont="1" applyFill="1" applyBorder="1" applyAlignment="1" applyProtection="1">
      <alignment horizontal="right" vertical="center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9" fontId="10" fillId="0" borderId="1" xfId="1" applyFont="1" applyFill="1" applyBorder="1" applyAlignment="1" applyProtection="1">
      <alignment horizontal="center" vertical="center" wrapText="1"/>
    </xf>
    <xf numFmtId="0" fontId="10" fillId="0" borderId="1" xfId="0" applyFont="1" applyBorder="1" applyProtection="1"/>
    <xf numFmtId="9" fontId="10" fillId="0" borderId="1" xfId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3" fontId="1" fillId="0" borderId="3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Fill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3" fontId="1" fillId="0" borderId="3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Protection="1"/>
    <xf numFmtId="3" fontId="19" fillId="0" borderId="1" xfId="0" applyNumberFormat="1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10" fillId="0" borderId="1" xfId="0" applyFont="1" applyBorder="1" applyAlignment="1" applyProtection="1">
      <alignment horizont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3" fontId="0" fillId="3" borderId="1" xfId="0" applyNumberFormat="1" applyFill="1" applyBorder="1" applyAlignment="1" applyProtection="1">
      <alignment horizontal="right" vertical="center"/>
    </xf>
    <xf numFmtId="9" fontId="10" fillId="3" borderId="1" xfId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wrapText="1"/>
    </xf>
    <xf numFmtId="0" fontId="5" fillId="0" borderId="3" xfId="0" applyFont="1" applyFill="1" applyBorder="1" applyProtection="1"/>
    <xf numFmtId="9" fontId="5" fillId="0" borderId="1" xfId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wrapText="1"/>
    </xf>
    <xf numFmtId="0" fontId="13" fillId="0" borderId="1" xfId="0" applyFont="1" applyFill="1" applyBorder="1" applyAlignment="1" applyProtection="1">
      <alignment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Protection="1"/>
    <xf numFmtId="0" fontId="5" fillId="0" borderId="1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49" fontId="13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Protection="1"/>
    <xf numFmtId="3" fontId="1" fillId="0" borderId="5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/>
    </xf>
    <xf numFmtId="3" fontId="12" fillId="0" borderId="5" xfId="0" applyNumberFormat="1" applyFont="1" applyFill="1" applyBorder="1" applyAlignment="1" applyProtection="1">
      <alignment horizontal="center"/>
    </xf>
    <xf numFmtId="3" fontId="14" fillId="16" borderId="1" xfId="0" applyNumberFormat="1" applyFont="1" applyFill="1" applyBorder="1" applyAlignment="1" applyProtection="1">
      <alignment horizontal="right" vertical="center"/>
    </xf>
    <xf numFmtId="3" fontId="0" fillId="0" borderId="0" xfId="0" applyNumberFormat="1" applyAlignment="1" applyProtection="1">
      <alignment horizontal="right" vertical="center"/>
    </xf>
    <xf numFmtId="0" fontId="10" fillId="0" borderId="0" xfId="0" applyFont="1" applyProtection="1"/>
    <xf numFmtId="0" fontId="1" fillId="0" borderId="0" xfId="0" applyFont="1" applyAlignment="1" applyProtection="1">
      <alignment vertical="center"/>
    </xf>
    <xf numFmtId="3" fontId="7" fillId="0" borderId="1" xfId="0" applyNumberFormat="1" applyFont="1" applyBorder="1" applyAlignment="1" applyProtection="1">
      <alignment horizontal="center" vertical="center" wrapText="1"/>
    </xf>
    <xf numFmtId="3" fontId="7" fillId="0" borderId="0" xfId="0" applyNumberFormat="1" applyFont="1" applyBorder="1" applyAlignment="1" applyProtection="1">
      <alignment horizontal="center" vertical="center" wrapText="1"/>
    </xf>
    <xf numFmtId="3" fontId="0" fillId="0" borderId="0" xfId="0" applyNumberFormat="1" applyBorder="1" applyAlignment="1" applyProtection="1">
      <alignment horizontal="right" vertical="center"/>
    </xf>
    <xf numFmtId="0" fontId="0" fillId="0" borderId="0" xfId="0" applyFill="1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3" fontId="0" fillId="0" borderId="0" xfId="0" applyNumberFormat="1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22" fillId="18" borderId="9" xfId="0" applyFont="1" applyFill="1" applyBorder="1" applyAlignment="1" applyProtection="1">
      <alignment horizontal="center" vertical="center" wrapText="1"/>
    </xf>
    <xf numFmtId="0" fontId="22" fillId="18" borderId="15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8" borderId="3" xfId="0" applyNumberFormat="1" applyFont="1" applyFill="1" applyBorder="1" applyAlignment="1">
      <alignment horizontal="center" vertical="center" wrapText="1"/>
    </xf>
    <xf numFmtId="3" fontId="1" fillId="8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1" fillId="0" borderId="3" xfId="2" applyBorder="1" applyAlignment="1" applyProtection="1">
      <alignment horizontal="center" vertical="center" wrapText="1"/>
      <protection locked="0"/>
    </xf>
    <xf numFmtId="0" fontId="21" fillId="4" borderId="2" xfId="2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21" fillId="0" borderId="3" xfId="2" applyBorder="1" applyAlignment="1">
      <alignment horizontal="center" vertical="center" wrapText="1"/>
    </xf>
    <xf numFmtId="0" fontId="21" fillId="4" borderId="2" xfId="2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164" fontId="1" fillId="12" borderId="3" xfId="0" applyNumberFormat="1" applyFont="1" applyFill="1" applyBorder="1" applyAlignment="1">
      <alignment horizontal="center" vertical="center" wrapText="1"/>
    </xf>
    <xf numFmtId="164" fontId="1" fillId="12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164" fontId="1" fillId="10" borderId="3" xfId="0" applyNumberFormat="1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0" fontId="21" fillId="0" borderId="3" xfId="2" applyFill="1" applyBorder="1" applyAlignment="1" applyProtection="1">
      <alignment horizontal="center" vertical="center" wrapText="1"/>
      <protection locked="0"/>
    </xf>
    <xf numFmtId="0" fontId="21" fillId="0" borderId="2" xfId="2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1" fillId="0" borderId="8" xfId="2" applyBorder="1" applyAlignment="1" applyProtection="1">
      <alignment horizontal="center" vertical="center" wrapText="1"/>
      <protection locked="0"/>
    </xf>
    <xf numFmtId="0" fontId="21" fillId="0" borderId="2" xfId="2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1" fillId="0" borderId="14" xfId="2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" fillId="6" borderId="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1" fillId="0" borderId="2" xfId="2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1" fillId="0" borderId="3" xfId="2" applyFill="1" applyBorder="1" applyAlignment="1">
      <alignment horizontal="center" vertical="center" wrapText="1"/>
    </xf>
    <xf numFmtId="0" fontId="21" fillId="0" borderId="2" xfId="2" applyFill="1" applyBorder="1" applyAlignment="1">
      <alignment horizontal="center" vertical="center" wrapText="1"/>
    </xf>
    <xf numFmtId="0" fontId="21" fillId="0" borderId="8" xfId="2" applyFill="1" applyBorder="1" applyAlignment="1" applyProtection="1">
      <alignment horizontal="center" vertical="center" wrapText="1"/>
      <protection locked="0"/>
    </xf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CC"/>
      <color rgb="FF99FF66"/>
      <color rgb="FFFF3300"/>
      <color rgb="FF33CC33"/>
      <color rgb="FFFF00FF"/>
      <color rgb="FFCCFFFF"/>
      <color rgb="FFCCFFCC"/>
      <color rgb="FFFFCCFF"/>
      <color rgb="FFFF99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1"/>
  <sheetViews>
    <sheetView tabSelected="1" zoomScaleNormal="100" zoomScaleSheetLayoutView="100" workbookViewId="0">
      <pane xSplit="3" ySplit="1" topLeftCell="D2" activePane="bottomRight" state="frozenSplit"/>
      <selection activeCell="U116" sqref="U116"/>
      <selection pane="topRight" activeCell="U116" sqref="U116"/>
      <selection pane="bottomLeft" activeCell="U116" sqref="U116"/>
      <selection pane="bottomRight" activeCell="K2" sqref="K2"/>
    </sheetView>
  </sheetViews>
  <sheetFormatPr defaultRowHeight="65.25" customHeight="1" outlineLevelRow="1" outlineLevelCol="1" x14ac:dyDescent="0.2"/>
  <cols>
    <col min="1" max="1" width="23.42578125" style="25" customWidth="1"/>
    <col min="2" max="2" width="13.85546875" style="25" customWidth="1"/>
    <col min="3" max="3" width="42.85546875" style="25" customWidth="1"/>
    <col min="4" max="4" width="16.7109375" style="25" hidden="1" customWidth="1"/>
    <col min="5" max="5" width="20.42578125" style="25" customWidth="1"/>
    <col min="6" max="6" width="69.140625" style="25" customWidth="1"/>
    <col min="7" max="7" width="26.7109375" style="25" hidden="1" customWidth="1"/>
    <col min="8" max="8" width="18.7109375" style="25" bestFit="1" customWidth="1"/>
    <col min="9" max="9" width="17.7109375" style="25" hidden="1" customWidth="1"/>
    <col min="10" max="11" width="14.5703125" style="25" customWidth="1"/>
    <col min="12" max="12" width="13.7109375" style="25" hidden="1" customWidth="1"/>
    <col min="13" max="13" width="13.7109375" style="25" customWidth="1"/>
    <col min="14" max="15" width="15.28515625" style="25" customWidth="1"/>
    <col min="16" max="16" width="19.42578125" style="25" hidden="1" customWidth="1" outlineLevel="1"/>
    <col min="17" max="17" width="16.7109375" style="25" hidden="1" customWidth="1" outlineLevel="1"/>
    <col min="18" max="18" width="15.85546875" style="53" hidden="1" customWidth="1" outlineLevel="1"/>
    <col min="19" max="19" width="11.7109375" style="53" hidden="1" customWidth="1" outlineLevel="1"/>
    <col min="20" max="20" width="11.7109375" style="54" hidden="1" customWidth="1" outlineLevel="1"/>
    <col min="21" max="21" width="30.28515625" style="25" hidden="1" customWidth="1" outlineLevel="1"/>
    <col min="22" max="22" width="13" style="25" customWidth="1" collapsed="1"/>
    <col min="23" max="16384" width="9.140625" style="25"/>
  </cols>
  <sheetData>
    <row r="1" spans="1:21" ht="65.25" customHeight="1" x14ac:dyDescent="0.2">
      <c r="A1" s="22" t="s">
        <v>296</v>
      </c>
      <c r="B1" s="22" t="s">
        <v>297</v>
      </c>
      <c r="C1" s="22" t="s">
        <v>560</v>
      </c>
      <c r="D1" s="23" t="s">
        <v>584</v>
      </c>
      <c r="E1" s="160" t="s">
        <v>298</v>
      </c>
      <c r="F1" s="22" t="s">
        <v>299</v>
      </c>
      <c r="G1" s="22" t="s">
        <v>300</v>
      </c>
      <c r="H1" s="22" t="s">
        <v>301</v>
      </c>
      <c r="I1" s="22" t="s">
        <v>302</v>
      </c>
      <c r="J1" s="22" t="s">
        <v>303</v>
      </c>
      <c r="K1" s="22" t="s">
        <v>575</v>
      </c>
      <c r="L1" s="22" t="s">
        <v>574</v>
      </c>
      <c r="M1" s="22" t="s">
        <v>576</v>
      </c>
      <c r="N1" s="62" t="s">
        <v>577</v>
      </c>
      <c r="O1" s="62" t="s">
        <v>578</v>
      </c>
      <c r="P1" s="22" t="s">
        <v>508</v>
      </c>
      <c r="Q1" s="22" t="s">
        <v>304</v>
      </c>
      <c r="R1" s="24" t="s">
        <v>305</v>
      </c>
      <c r="S1" s="24" t="s">
        <v>306</v>
      </c>
      <c r="T1" s="110"/>
      <c r="U1" s="73" t="s">
        <v>514</v>
      </c>
    </row>
    <row r="2" spans="1:21" ht="65.25" customHeight="1" x14ac:dyDescent="0.2">
      <c r="A2" s="124" t="s">
        <v>307</v>
      </c>
      <c r="B2" s="124" t="s">
        <v>308</v>
      </c>
      <c r="C2" s="124" t="s">
        <v>7</v>
      </c>
      <c r="D2" s="91" t="s">
        <v>26</v>
      </c>
      <c r="E2" s="153" t="s">
        <v>26</v>
      </c>
      <c r="F2" s="139" t="s">
        <v>309</v>
      </c>
      <c r="G2" s="140">
        <v>120000</v>
      </c>
      <c r="H2" s="26">
        <v>0</v>
      </c>
      <c r="I2" s="27">
        <v>120000</v>
      </c>
      <c r="J2" s="27">
        <f>I2</f>
        <v>120000</v>
      </c>
      <c r="K2" s="5">
        <v>2013</v>
      </c>
      <c r="L2" s="28">
        <v>2013</v>
      </c>
      <c r="M2" s="5">
        <v>2013</v>
      </c>
      <c r="N2" s="5" t="s">
        <v>581</v>
      </c>
      <c r="O2" s="5" t="s">
        <v>581</v>
      </c>
      <c r="P2" s="28">
        <v>2013</v>
      </c>
      <c r="Q2" s="137" t="s">
        <v>310</v>
      </c>
      <c r="R2" s="138">
        <v>60465</v>
      </c>
      <c r="S2" s="138"/>
      <c r="T2" s="110"/>
      <c r="U2" s="74" t="s">
        <v>515</v>
      </c>
    </row>
    <row r="3" spans="1:21" ht="65.25" customHeight="1" x14ac:dyDescent="0.2">
      <c r="A3" s="124" t="s">
        <v>311</v>
      </c>
      <c r="B3" s="124" t="s">
        <v>308</v>
      </c>
      <c r="C3" s="124" t="s">
        <v>60</v>
      </c>
      <c r="D3" s="91" t="s">
        <v>61</v>
      </c>
      <c r="E3" s="153" t="s">
        <v>61</v>
      </c>
      <c r="F3" s="139" t="s">
        <v>312</v>
      </c>
      <c r="G3" s="140">
        <v>260000</v>
      </c>
      <c r="H3" s="26">
        <v>0</v>
      </c>
      <c r="I3" s="27">
        <v>260000</v>
      </c>
      <c r="J3" s="27">
        <v>202000</v>
      </c>
      <c r="K3" s="5">
        <v>2015</v>
      </c>
      <c r="L3" s="29" t="s">
        <v>313</v>
      </c>
      <c r="M3" s="5">
        <v>2015</v>
      </c>
      <c r="N3" s="5" t="s">
        <v>581</v>
      </c>
      <c r="O3" s="5" t="s">
        <v>581</v>
      </c>
      <c r="P3" s="5" t="s">
        <v>511</v>
      </c>
      <c r="Q3" s="65" t="s">
        <v>314</v>
      </c>
      <c r="R3" s="65"/>
      <c r="S3" s="65"/>
      <c r="T3" s="111"/>
      <c r="U3" s="75" t="s">
        <v>516</v>
      </c>
    </row>
    <row r="4" spans="1:21" ht="65.25" customHeight="1" x14ac:dyDescent="0.2">
      <c r="A4" s="124" t="s">
        <v>315</v>
      </c>
      <c r="B4" s="124" t="s">
        <v>308</v>
      </c>
      <c r="C4" s="124" t="s">
        <v>70</v>
      </c>
      <c r="D4" s="91" t="s">
        <v>71</v>
      </c>
      <c r="E4" s="153" t="s">
        <v>71</v>
      </c>
      <c r="F4" s="139" t="s">
        <v>316</v>
      </c>
      <c r="G4" s="140">
        <v>600000</v>
      </c>
      <c r="H4" s="26">
        <v>0</v>
      </c>
      <c r="I4" s="27">
        <v>600000</v>
      </c>
      <c r="J4" s="27">
        <v>268000</v>
      </c>
      <c r="K4" s="5">
        <v>2017</v>
      </c>
      <c r="L4" s="28">
        <v>2017</v>
      </c>
      <c r="M4" s="5">
        <v>2017</v>
      </c>
      <c r="N4" s="5">
        <v>2018</v>
      </c>
      <c r="O4" s="27">
        <v>608400</v>
      </c>
      <c r="P4" s="5" t="s">
        <v>511</v>
      </c>
      <c r="Q4" s="65" t="s">
        <v>314</v>
      </c>
      <c r="R4" s="65"/>
      <c r="S4" s="65"/>
      <c r="T4" s="111"/>
      <c r="U4" s="73"/>
    </row>
    <row r="5" spans="1:21" ht="65.25" customHeight="1" x14ac:dyDescent="0.2">
      <c r="A5" s="265" t="s">
        <v>317</v>
      </c>
      <c r="B5" s="274" t="s">
        <v>308</v>
      </c>
      <c r="C5" s="274" t="s">
        <v>41</v>
      </c>
      <c r="D5" s="91" t="s">
        <v>234</v>
      </c>
      <c r="E5" s="276" t="s">
        <v>234</v>
      </c>
      <c r="F5" s="267" t="s">
        <v>318</v>
      </c>
      <c r="G5" s="269">
        <v>1200000</v>
      </c>
      <c r="H5" s="26">
        <v>0</v>
      </c>
      <c r="I5" s="27">
        <v>200000</v>
      </c>
      <c r="J5" s="27">
        <v>28197</v>
      </c>
      <c r="K5" s="5">
        <v>2014</v>
      </c>
      <c r="L5" s="28">
        <v>2014</v>
      </c>
      <c r="M5" s="258">
        <v>2017</v>
      </c>
      <c r="N5" s="258" t="s">
        <v>581</v>
      </c>
      <c r="O5" s="258" t="s">
        <v>581</v>
      </c>
      <c r="P5" s="258" t="s">
        <v>511</v>
      </c>
      <c r="Q5" s="137" t="s">
        <v>310</v>
      </c>
      <c r="R5" s="138">
        <f>8146+25161</f>
        <v>33307</v>
      </c>
      <c r="S5" s="138"/>
      <c r="T5" s="110"/>
      <c r="U5" s="74" t="s">
        <v>515</v>
      </c>
    </row>
    <row r="6" spans="1:21" ht="65.25" customHeight="1" outlineLevel="1" x14ac:dyDescent="0.2">
      <c r="A6" s="265"/>
      <c r="B6" s="275"/>
      <c r="C6" s="275"/>
      <c r="D6" s="13" t="s">
        <v>319</v>
      </c>
      <c r="E6" s="294"/>
      <c r="F6" s="285"/>
      <c r="G6" s="270"/>
      <c r="H6" s="26">
        <v>0</v>
      </c>
      <c r="I6" s="27">
        <v>200000</v>
      </c>
      <c r="J6" s="27">
        <v>190000</v>
      </c>
      <c r="K6" s="5">
        <v>2015</v>
      </c>
      <c r="L6" s="30">
        <v>2015</v>
      </c>
      <c r="M6" s="262"/>
      <c r="N6" s="262"/>
      <c r="O6" s="262"/>
      <c r="P6" s="262"/>
      <c r="Q6" s="137" t="s">
        <v>310</v>
      </c>
      <c r="R6" s="138">
        <v>18931</v>
      </c>
      <c r="S6" s="137"/>
      <c r="T6" s="111"/>
      <c r="U6" s="74" t="s">
        <v>515</v>
      </c>
    </row>
    <row r="7" spans="1:21" ht="65.25" customHeight="1" outlineLevel="1" x14ac:dyDescent="0.2">
      <c r="A7" s="265"/>
      <c r="B7" s="275"/>
      <c r="C7" s="275"/>
      <c r="D7" s="13" t="s">
        <v>320</v>
      </c>
      <c r="E7" s="294"/>
      <c r="F7" s="285"/>
      <c r="G7" s="270"/>
      <c r="H7" s="26">
        <v>0</v>
      </c>
      <c r="I7" s="27">
        <v>200000</v>
      </c>
      <c r="J7" s="27">
        <v>150000</v>
      </c>
      <c r="K7" s="5">
        <v>2016</v>
      </c>
      <c r="L7" s="28">
        <v>2016</v>
      </c>
      <c r="M7" s="262"/>
      <c r="N7" s="262"/>
      <c r="O7" s="262"/>
      <c r="P7" s="262"/>
      <c r="Q7" s="65" t="s">
        <v>314</v>
      </c>
      <c r="R7" s="65"/>
      <c r="S7" s="65"/>
      <c r="T7" s="111"/>
      <c r="U7" s="73"/>
    </row>
    <row r="8" spans="1:21" ht="65.25" customHeight="1" outlineLevel="1" x14ac:dyDescent="0.2">
      <c r="A8" s="265"/>
      <c r="B8" s="278"/>
      <c r="C8" s="278"/>
      <c r="D8" s="13" t="s">
        <v>322</v>
      </c>
      <c r="E8" s="295"/>
      <c r="F8" s="268"/>
      <c r="G8" s="271"/>
      <c r="H8" s="26">
        <v>0</v>
      </c>
      <c r="I8" s="27">
        <v>600000</v>
      </c>
      <c r="J8" s="27">
        <v>268000</v>
      </c>
      <c r="K8" s="5">
        <v>2017</v>
      </c>
      <c r="L8" s="28">
        <v>2017</v>
      </c>
      <c r="M8" s="259"/>
      <c r="N8" s="259"/>
      <c r="O8" s="259"/>
      <c r="P8" s="259"/>
      <c r="Q8" s="65" t="s">
        <v>314</v>
      </c>
      <c r="R8" s="65"/>
      <c r="S8" s="65"/>
      <c r="T8" s="111"/>
      <c r="U8" s="73"/>
    </row>
    <row r="9" spans="1:21" ht="65.25" customHeight="1" x14ac:dyDescent="0.2">
      <c r="A9" s="124" t="s">
        <v>323</v>
      </c>
      <c r="B9" s="124" t="s">
        <v>308</v>
      </c>
      <c r="C9" s="124" t="s">
        <v>42</v>
      </c>
      <c r="D9" s="91" t="s">
        <v>43</v>
      </c>
      <c r="E9" s="153" t="s">
        <v>43</v>
      </c>
      <c r="F9" s="139" t="s">
        <v>324</v>
      </c>
      <c r="G9" s="140">
        <v>250000</v>
      </c>
      <c r="H9" s="26">
        <v>185931</v>
      </c>
      <c r="I9" s="27">
        <v>64069</v>
      </c>
      <c r="J9" s="27">
        <v>42157.72</v>
      </c>
      <c r="K9" s="5">
        <v>2014</v>
      </c>
      <c r="L9" s="29" t="s">
        <v>325</v>
      </c>
      <c r="M9" s="5">
        <v>2014</v>
      </c>
      <c r="N9" s="5" t="s">
        <v>581</v>
      </c>
      <c r="O9" s="5" t="s">
        <v>581</v>
      </c>
      <c r="P9" s="5">
        <v>2015</v>
      </c>
      <c r="Q9" s="137" t="s">
        <v>310</v>
      </c>
      <c r="R9" s="138">
        <v>273023</v>
      </c>
      <c r="S9" s="137"/>
      <c r="T9" s="111"/>
      <c r="U9" s="75" t="s">
        <v>516</v>
      </c>
    </row>
    <row r="10" spans="1:21" ht="65.25" customHeight="1" x14ac:dyDescent="0.2">
      <c r="A10" s="124" t="s">
        <v>326</v>
      </c>
      <c r="B10" s="124" t="s">
        <v>308</v>
      </c>
      <c r="C10" s="124" t="s">
        <v>8</v>
      </c>
      <c r="D10" s="91" t="s">
        <v>27</v>
      </c>
      <c r="E10" s="153" t="s">
        <v>27</v>
      </c>
      <c r="F10" s="139" t="s">
        <v>327</v>
      </c>
      <c r="G10" s="140">
        <v>585000</v>
      </c>
      <c r="H10" s="26">
        <v>0</v>
      </c>
      <c r="I10" s="27">
        <v>585000</v>
      </c>
      <c r="J10" s="27">
        <f>I10</f>
        <v>585000</v>
      </c>
      <c r="K10" s="5">
        <v>2013</v>
      </c>
      <c r="L10" s="29" t="s">
        <v>328</v>
      </c>
      <c r="M10" s="5">
        <v>2013</v>
      </c>
      <c r="N10" s="5" t="s">
        <v>581</v>
      </c>
      <c r="O10" s="5" t="s">
        <v>581</v>
      </c>
      <c r="P10" s="5" t="s">
        <v>511</v>
      </c>
      <c r="Q10" s="65" t="s">
        <v>314</v>
      </c>
      <c r="R10" s="31"/>
      <c r="S10" s="31" t="s">
        <v>502</v>
      </c>
      <c r="T10" s="110"/>
      <c r="U10" s="73" t="s">
        <v>517</v>
      </c>
    </row>
    <row r="11" spans="1:21" ht="65.25" customHeight="1" x14ac:dyDescent="0.2">
      <c r="A11" s="274" t="s">
        <v>330</v>
      </c>
      <c r="B11" s="124" t="s">
        <v>308</v>
      </c>
      <c r="C11" s="274" t="s">
        <v>269</v>
      </c>
      <c r="D11" s="91" t="s">
        <v>208</v>
      </c>
      <c r="E11" s="276" t="s">
        <v>208</v>
      </c>
      <c r="F11" s="267" t="s">
        <v>331</v>
      </c>
      <c r="G11" s="269">
        <v>1583500</v>
      </c>
      <c r="H11" s="26">
        <v>362773</v>
      </c>
      <c r="I11" s="27">
        <v>0</v>
      </c>
      <c r="J11" s="27">
        <f>I11</f>
        <v>0</v>
      </c>
      <c r="K11" s="5">
        <v>2013</v>
      </c>
      <c r="L11" s="29" t="s">
        <v>328</v>
      </c>
      <c r="M11" s="258">
        <v>2017</v>
      </c>
      <c r="N11" s="258">
        <v>2018</v>
      </c>
      <c r="O11" s="260">
        <v>1310400</v>
      </c>
      <c r="P11" s="258" t="s">
        <v>511</v>
      </c>
      <c r="Q11" s="281" t="s">
        <v>314</v>
      </c>
      <c r="R11" s="283"/>
      <c r="S11" s="283"/>
      <c r="T11" s="110"/>
      <c r="U11" s="75" t="s">
        <v>516</v>
      </c>
    </row>
    <row r="12" spans="1:21" ht="65.25" customHeight="1" outlineLevel="1" x14ac:dyDescent="0.2">
      <c r="A12" s="278"/>
      <c r="B12" s="124" t="s">
        <v>308</v>
      </c>
      <c r="C12" s="278"/>
      <c r="D12" s="13" t="s">
        <v>211</v>
      </c>
      <c r="E12" s="295"/>
      <c r="F12" s="268"/>
      <c r="G12" s="271"/>
      <c r="H12" s="26">
        <v>0</v>
      </c>
      <c r="I12" s="27">
        <v>1220727</v>
      </c>
      <c r="J12" s="27">
        <v>652167</v>
      </c>
      <c r="K12" s="5">
        <v>2017</v>
      </c>
      <c r="L12" s="28">
        <v>2017</v>
      </c>
      <c r="M12" s="259"/>
      <c r="N12" s="259"/>
      <c r="O12" s="261"/>
      <c r="P12" s="259"/>
      <c r="Q12" s="282"/>
      <c r="R12" s="284"/>
      <c r="S12" s="284"/>
      <c r="T12" s="110"/>
      <c r="U12" s="73"/>
    </row>
    <row r="13" spans="1:21" ht="65.25" customHeight="1" x14ac:dyDescent="0.2">
      <c r="A13" s="265" t="s">
        <v>332</v>
      </c>
      <c r="B13" s="274" t="s">
        <v>308</v>
      </c>
      <c r="C13" s="274" t="s">
        <v>40</v>
      </c>
      <c r="D13" s="91" t="s">
        <v>235</v>
      </c>
      <c r="E13" s="276" t="s">
        <v>235</v>
      </c>
      <c r="F13" s="292" t="s">
        <v>498</v>
      </c>
      <c r="G13" s="269">
        <v>1520847</v>
      </c>
      <c r="H13" s="26">
        <v>0</v>
      </c>
      <c r="I13" s="27">
        <v>0</v>
      </c>
      <c r="J13" s="27">
        <f>I13</f>
        <v>0</v>
      </c>
      <c r="K13" s="5">
        <v>2013</v>
      </c>
      <c r="L13" s="28">
        <v>2013</v>
      </c>
      <c r="M13" s="258">
        <v>2017</v>
      </c>
      <c r="N13" s="258" t="s">
        <v>581</v>
      </c>
      <c r="O13" s="258" t="s">
        <v>581</v>
      </c>
      <c r="P13" s="258" t="s">
        <v>511</v>
      </c>
      <c r="Q13" s="137" t="s">
        <v>310</v>
      </c>
      <c r="R13" s="138">
        <v>30064</v>
      </c>
      <c r="S13" s="138"/>
      <c r="T13" s="110"/>
      <c r="U13" s="75" t="s">
        <v>516</v>
      </c>
    </row>
    <row r="14" spans="1:21" ht="65.25" customHeight="1" outlineLevel="1" x14ac:dyDescent="0.2">
      <c r="A14" s="265"/>
      <c r="B14" s="275"/>
      <c r="C14" s="275"/>
      <c r="D14" s="13" t="s">
        <v>333</v>
      </c>
      <c r="E14" s="294"/>
      <c r="F14" s="292"/>
      <c r="G14" s="270"/>
      <c r="H14" s="26">
        <v>0</v>
      </c>
      <c r="I14" s="27">
        <v>300000</v>
      </c>
      <c r="J14" s="27">
        <v>188445</v>
      </c>
      <c r="K14" s="5">
        <v>2014</v>
      </c>
      <c r="L14" s="28">
        <v>2014</v>
      </c>
      <c r="M14" s="262"/>
      <c r="N14" s="262"/>
      <c r="O14" s="262"/>
      <c r="P14" s="262"/>
      <c r="Q14" s="137" t="s">
        <v>310</v>
      </c>
      <c r="R14" s="138">
        <v>99191</v>
      </c>
      <c r="S14" s="138"/>
      <c r="T14" s="110"/>
      <c r="U14" s="73"/>
    </row>
    <row r="15" spans="1:21" ht="65.25" customHeight="1" outlineLevel="1" x14ac:dyDescent="0.2">
      <c r="A15" s="265"/>
      <c r="B15" s="275"/>
      <c r="C15" s="275"/>
      <c r="D15" s="13" t="s">
        <v>334</v>
      </c>
      <c r="E15" s="294"/>
      <c r="F15" s="292"/>
      <c r="G15" s="270"/>
      <c r="H15" s="26">
        <v>0</v>
      </c>
      <c r="I15" s="27">
        <v>100000</v>
      </c>
      <c r="J15" s="27">
        <f>I15*0.78</f>
        <v>78000</v>
      </c>
      <c r="K15" s="5">
        <v>2015</v>
      </c>
      <c r="L15" s="29" t="s">
        <v>335</v>
      </c>
      <c r="M15" s="262"/>
      <c r="N15" s="262"/>
      <c r="O15" s="262"/>
      <c r="P15" s="262"/>
      <c r="Q15" s="65" t="s">
        <v>314</v>
      </c>
      <c r="R15" s="65"/>
      <c r="S15" s="65"/>
      <c r="T15" s="111"/>
      <c r="U15" s="73"/>
    </row>
    <row r="16" spans="1:21" ht="65.25" customHeight="1" outlineLevel="1" x14ac:dyDescent="0.2">
      <c r="A16" s="265"/>
      <c r="B16" s="278"/>
      <c r="C16" s="278"/>
      <c r="D16" s="13" t="s">
        <v>336</v>
      </c>
      <c r="E16" s="295"/>
      <c r="F16" s="292"/>
      <c r="G16" s="270"/>
      <c r="H16" s="26">
        <v>0</v>
      </c>
      <c r="I16" s="27">
        <v>520847</v>
      </c>
      <c r="J16" s="27">
        <v>456261</v>
      </c>
      <c r="K16" s="5">
        <v>2016</v>
      </c>
      <c r="L16" s="28">
        <v>2016</v>
      </c>
      <c r="M16" s="259"/>
      <c r="N16" s="259"/>
      <c r="O16" s="259"/>
      <c r="P16" s="259"/>
      <c r="Q16" s="65" t="s">
        <v>314</v>
      </c>
      <c r="R16" s="65"/>
      <c r="S16" s="65"/>
      <c r="T16" s="111"/>
      <c r="U16" s="73"/>
    </row>
    <row r="17" spans="1:21" ht="65.25" customHeight="1" x14ac:dyDescent="0.2">
      <c r="A17" s="265"/>
      <c r="B17" s="124" t="s">
        <v>308</v>
      </c>
      <c r="C17" s="124" t="s">
        <v>284</v>
      </c>
      <c r="D17" s="92" t="s">
        <v>337</v>
      </c>
      <c r="E17" s="154" t="s">
        <v>337</v>
      </c>
      <c r="F17" s="134" t="s">
        <v>499</v>
      </c>
      <c r="G17" s="271"/>
      <c r="H17" s="26">
        <v>0</v>
      </c>
      <c r="I17" s="27">
        <v>600000</v>
      </c>
      <c r="J17" s="27">
        <v>268000</v>
      </c>
      <c r="K17" s="5">
        <v>2017</v>
      </c>
      <c r="L17" s="28">
        <v>2017</v>
      </c>
      <c r="M17" s="5">
        <v>2017</v>
      </c>
      <c r="N17" s="5" t="s">
        <v>581</v>
      </c>
      <c r="O17" s="5" t="s">
        <v>581</v>
      </c>
      <c r="P17" s="5" t="s">
        <v>511</v>
      </c>
      <c r="Q17" s="65" t="s">
        <v>314</v>
      </c>
      <c r="R17" s="65"/>
      <c r="S17" s="65"/>
      <c r="T17" s="111"/>
      <c r="U17" s="73"/>
    </row>
    <row r="18" spans="1:21" ht="65.25" customHeight="1" x14ac:dyDescent="0.2">
      <c r="A18" s="124" t="s">
        <v>338</v>
      </c>
      <c r="B18" s="124" t="s">
        <v>308</v>
      </c>
      <c r="C18" s="124" t="s">
        <v>74</v>
      </c>
      <c r="D18" s="91" t="s">
        <v>75</v>
      </c>
      <c r="E18" s="153" t="s">
        <v>75</v>
      </c>
      <c r="F18" s="139" t="s">
        <v>339</v>
      </c>
      <c r="G18" s="140">
        <v>200000</v>
      </c>
      <c r="H18" s="26">
        <v>0</v>
      </c>
      <c r="I18" s="27">
        <v>200000</v>
      </c>
      <c r="J18" s="27">
        <f>I18*0.78</f>
        <v>156000</v>
      </c>
      <c r="K18" s="5">
        <v>2016</v>
      </c>
      <c r="L18" s="29" t="s">
        <v>321</v>
      </c>
      <c r="M18" s="5">
        <v>2016</v>
      </c>
      <c r="N18" s="5">
        <v>2018</v>
      </c>
      <c r="O18" s="27">
        <v>156000</v>
      </c>
      <c r="P18" s="5" t="s">
        <v>511</v>
      </c>
      <c r="Q18" s="65" t="s">
        <v>314</v>
      </c>
      <c r="R18" s="65"/>
      <c r="S18" s="65"/>
      <c r="T18" s="111"/>
      <c r="U18" s="73"/>
    </row>
    <row r="19" spans="1:21" ht="65.25" customHeight="1" x14ac:dyDescent="0.2">
      <c r="A19" s="265" t="s">
        <v>340</v>
      </c>
      <c r="B19" s="274" t="s">
        <v>308</v>
      </c>
      <c r="C19" s="274" t="s">
        <v>272</v>
      </c>
      <c r="D19" s="91" t="s">
        <v>44</v>
      </c>
      <c r="E19" s="276" t="s">
        <v>44</v>
      </c>
      <c r="F19" s="267" t="s">
        <v>341</v>
      </c>
      <c r="G19" s="269">
        <v>720000</v>
      </c>
      <c r="H19" s="26">
        <v>0</v>
      </c>
      <c r="I19" s="27">
        <v>420000</v>
      </c>
      <c r="J19" s="27">
        <v>227600</v>
      </c>
      <c r="K19" s="5">
        <v>2017</v>
      </c>
      <c r="L19" s="28">
        <v>2017</v>
      </c>
      <c r="M19" s="258">
        <v>2017</v>
      </c>
      <c r="N19" s="258">
        <v>2018</v>
      </c>
      <c r="O19" s="260">
        <v>374400</v>
      </c>
      <c r="P19" s="258" t="s">
        <v>511</v>
      </c>
      <c r="Q19" s="65" t="s">
        <v>314</v>
      </c>
      <c r="R19" s="65"/>
      <c r="S19" s="65"/>
      <c r="T19" s="111"/>
      <c r="U19" s="73"/>
    </row>
    <row r="20" spans="1:21" ht="65.25" customHeight="1" outlineLevel="1" x14ac:dyDescent="0.2">
      <c r="A20" s="265"/>
      <c r="B20" s="278"/>
      <c r="C20" s="278"/>
      <c r="D20" s="13" t="s">
        <v>76</v>
      </c>
      <c r="E20" s="295"/>
      <c r="F20" s="268"/>
      <c r="G20" s="271"/>
      <c r="H20" s="26">
        <v>0</v>
      </c>
      <c r="I20" s="27">
        <v>300000</v>
      </c>
      <c r="J20" s="27">
        <v>134000</v>
      </c>
      <c r="K20" s="5">
        <v>2015</v>
      </c>
      <c r="L20" s="29" t="s">
        <v>313</v>
      </c>
      <c r="M20" s="259"/>
      <c r="N20" s="259"/>
      <c r="O20" s="261"/>
      <c r="P20" s="259"/>
      <c r="Q20" s="65" t="s">
        <v>314</v>
      </c>
      <c r="R20" s="65"/>
      <c r="S20" s="65"/>
      <c r="T20" s="111"/>
      <c r="U20" s="73"/>
    </row>
    <row r="21" spans="1:21" ht="65.25" customHeight="1" x14ac:dyDescent="0.2">
      <c r="A21" s="124" t="s">
        <v>342</v>
      </c>
      <c r="B21" s="124" t="s">
        <v>308</v>
      </c>
      <c r="C21" s="124" t="s">
        <v>120</v>
      </c>
      <c r="D21" s="91" t="s">
        <v>119</v>
      </c>
      <c r="E21" s="153" t="s">
        <v>119</v>
      </c>
      <c r="F21" s="139" t="s">
        <v>343</v>
      </c>
      <c r="G21" s="140">
        <v>200000</v>
      </c>
      <c r="H21" s="26">
        <v>0</v>
      </c>
      <c r="I21" s="27">
        <v>200000</v>
      </c>
      <c r="J21" s="27">
        <f>I21*0.78</f>
        <v>156000</v>
      </c>
      <c r="K21" s="5">
        <v>2017</v>
      </c>
      <c r="L21" s="28">
        <v>2017</v>
      </c>
      <c r="M21" s="5">
        <v>2017</v>
      </c>
      <c r="N21" s="5">
        <v>2018</v>
      </c>
      <c r="O21" s="27">
        <v>386568</v>
      </c>
      <c r="P21" s="5" t="s">
        <v>511</v>
      </c>
      <c r="Q21" s="65" t="s">
        <v>314</v>
      </c>
      <c r="R21" s="65"/>
      <c r="S21" s="65"/>
      <c r="T21" s="111"/>
      <c r="U21" s="73"/>
    </row>
    <row r="22" spans="1:21" ht="65.25" customHeight="1" x14ac:dyDescent="0.2">
      <c r="A22" s="124" t="s">
        <v>344</v>
      </c>
      <c r="B22" s="124" t="s">
        <v>308</v>
      </c>
      <c r="C22" s="124" t="s">
        <v>9</v>
      </c>
      <c r="D22" s="91" t="s">
        <v>28</v>
      </c>
      <c r="E22" s="153" t="s">
        <v>28</v>
      </c>
      <c r="F22" s="139" t="s">
        <v>345</v>
      </c>
      <c r="G22" s="140">
        <v>230000</v>
      </c>
      <c r="H22" s="26">
        <v>0</v>
      </c>
      <c r="I22" s="27">
        <v>230000</v>
      </c>
      <c r="J22" s="27">
        <f>I22</f>
        <v>230000</v>
      </c>
      <c r="K22" s="5">
        <v>2013</v>
      </c>
      <c r="L22" s="29" t="s">
        <v>346</v>
      </c>
      <c r="M22" s="5">
        <v>2013</v>
      </c>
      <c r="N22" s="5" t="s">
        <v>581</v>
      </c>
      <c r="O22" s="5" t="s">
        <v>581</v>
      </c>
      <c r="P22" s="5">
        <v>2014</v>
      </c>
      <c r="Q22" s="137" t="s">
        <v>310</v>
      </c>
      <c r="R22" s="138">
        <v>272289</v>
      </c>
      <c r="S22" s="138"/>
      <c r="T22" s="110"/>
      <c r="U22" s="75" t="s">
        <v>516</v>
      </c>
    </row>
    <row r="23" spans="1:21" ht="65.25" customHeight="1" x14ac:dyDescent="0.2">
      <c r="A23" s="265" t="s">
        <v>347</v>
      </c>
      <c r="B23" s="274" t="s">
        <v>348</v>
      </c>
      <c r="C23" s="274" t="s">
        <v>265</v>
      </c>
      <c r="D23" s="91" t="s">
        <v>45</v>
      </c>
      <c r="E23" s="276" t="s">
        <v>45</v>
      </c>
      <c r="F23" s="267" t="s">
        <v>349</v>
      </c>
      <c r="G23" s="269">
        <v>500000</v>
      </c>
      <c r="H23" s="26">
        <v>0</v>
      </c>
      <c r="I23" s="27">
        <v>150000</v>
      </c>
      <c r="J23" s="27">
        <f>I23*0.78</f>
        <v>117000</v>
      </c>
      <c r="K23" s="5">
        <v>2016</v>
      </c>
      <c r="L23" s="29" t="s">
        <v>321</v>
      </c>
      <c r="M23" s="258">
        <v>2016</v>
      </c>
      <c r="N23" s="258" t="s">
        <v>581</v>
      </c>
      <c r="O23" s="258" t="s">
        <v>581</v>
      </c>
      <c r="P23" s="258" t="s">
        <v>511</v>
      </c>
      <c r="Q23" s="65" t="s">
        <v>314</v>
      </c>
      <c r="R23" s="65"/>
      <c r="S23" s="65"/>
      <c r="T23" s="111"/>
      <c r="U23" s="73"/>
    </row>
    <row r="24" spans="1:21" ht="65.25" customHeight="1" outlineLevel="1" x14ac:dyDescent="0.2">
      <c r="A24" s="265"/>
      <c r="B24" s="278"/>
      <c r="C24" s="278"/>
      <c r="D24" s="13" t="s">
        <v>78</v>
      </c>
      <c r="E24" s="295"/>
      <c r="F24" s="268"/>
      <c r="G24" s="271"/>
      <c r="H24" s="26">
        <v>0</v>
      </c>
      <c r="I24" s="27">
        <v>350000</v>
      </c>
      <c r="J24" s="27">
        <f>I24*0.78</f>
        <v>273000</v>
      </c>
      <c r="K24" s="5">
        <v>2016</v>
      </c>
      <c r="L24" s="29" t="s">
        <v>321</v>
      </c>
      <c r="M24" s="259"/>
      <c r="N24" s="259"/>
      <c r="O24" s="259"/>
      <c r="P24" s="259"/>
      <c r="Q24" s="65" t="s">
        <v>314</v>
      </c>
      <c r="R24" s="65"/>
      <c r="S24" s="65"/>
      <c r="T24" s="111"/>
      <c r="U24" s="73"/>
    </row>
    <row r="25" spans="1:21" ht="65.25" customHeight="1" x14ac:dyDescent="0.2">
      <c r="A25" s="124" t="s">
        <v>347</v>
      </c>
      <c r="B25" s="124" t="s">
        <v>348</v>
      </c>
      <c r="C25" s="124" t="s">
        <v>62</v>
      </c>
      <c r="D25" s="91" t="s">
        <v>63</v>
      </c>
      <c r="E25" s="153" t="s">
        <v>63</v>
      </c>
      <c r="F25" s="139" t="s">
        <v>350</v>
      </c>
      <c r="G25" s="140">
        <v>300000</v>
      </c>
      <c r="H25" s="26">
        <v>0</v>
      </c>
      <c r="I25" s="27">
        <v>300000</v>
      </c>
      <c r="J25" s="27">
        <v>134000</v>
      </c>
      <c r="K25" s="5">
        <v>2015</v>
      </c>
      <c r="L25" s="29" t="s">
        <v>335</v>
      </c>
      <c r="M25" s="5">
        <v>2015</v>
      </c>
      <c r="N25" s="5" t="s">
        <v>581</v>
      </c>
      <c r="O25" s="5" t="s">
        <v>581</v>
      </c>
      <c r="P25" s="5" t="s">
        <v>511</v>
      </c>
      <c r="Q25" s="65" t="s">
        <v>503</v>
      </c>
      <c r="R25" s="65"/>
      <c r="S25" s="65"/>
      <c r="T25" s="111"/>
      <c r="U25" s="73"/>
    </row>
    <row r="26" spans="1:21" ht="65.25" customHeight="1" outlineLevel="1" x14ac:dyDescent="0.2">
      <c r="A26" s="265" t="s">
        <v>351</v>
      </c>
      <c r="B26" s="274" t="s">
        <v>348</v>
      </c>
      <c r="C26" s="274" t="s">
        <v>273</v>
      </c>
      <c r="D26" s="13" t="s">
        <v>240</v>
      </c>
      <c r="E26" s="276" t="s">
        <v>239</v>
      </c>
      <c r="F26" s="267" t="s">
        <v>352</v>
      </c>
      <c r="G26" s="269">
        <v>400000</v>
      </c>
      <c r="H26" s="26">
        <v>0</v>
      </c>
      <c r="I26" s="27">
        <v>0</v>
      </c>
      <c r="J26" s="27">
        <f>I26</f>
        <v>0</v>
      </c>
      <c r="K26" s="5">
        <v>2013</v>
      </c>
      <c r="L26" s="29" t="s">
        <v>328</v>
      </c>
      <c r="M26" s="258">
        <v>2015</v>
      </c>
      <c r="N26" s="258" t="s">
        <v>581</v>
      </c>
      <c r="O26" s="258" t="s">
        <v>581</v>
      </c>
      <c r="P26" s="258" t="s">
        <v>511</v>
      </c>
      <c r="Q26" s="65" t="s">
        <v>314</v>
      </c>
      <c r="R26" s="31"/>
      <c r="S26" s="31"/>
      <c r="T26" s="110"/>
      <c r="U26" s="73"/>
    </row>
    <row r="27" spans="1:21" ht="65.25" customHeight="1" x14ac:dyDescent="0.2">
      <c r="A27" s="274"/>
      <c r="B27" s="278"/>
      <c r="C27" s="278"/>
      <c r="D27" s="97" t="s">
        <v>239</v>
      </c>
      <c r="E27" s="295"/>
      <c r="F27" s="285"/>
      <c r="G27" s="270"/>
      <c r="H27" s="126">
        <v>0</v>
      </c>
      <c r="I27" s="131">
        <v>400000</v>
      </c>
      <c r="J27" s="131">
        <v>295000</v>
      </c>
      <c r="K27" s="5">
        <v>2015</v>
      </c>
      <c r="L27" s="48" t="s">
        <v>313</v>
      </c>
      <c r="M27" s="259"/>
      <c r="N27" s="259"/>
      <c r="O27" s="259"/>
      <c r="P27" s="259"/>
      <c r="Q27" s="129" t="s">
        <v>314</v>
      </c>
      <c r="R27" s="129"/>
      <c r="S27" s="129"/>
      <c r="T27" s="111"/>
      <c r="U27" s="73"/>
    </row>
    <row r="28" spans="1:21" ht="65.25" customHeight="1" x14ac:dyDescent="0.2">
      <c r="A28" s="265" t="s">
        <v>353</v>
      </c>
      <c r="B28" s="274" t="s">
        <v>348</v>
      </c>
      <c r="C28" s="274" t="s">
        <v>10</v>
      </c>
      <c r="D28" s="91" t="s">
        <v>209</v>
      </c>
      <c r="E28" s="276" t="s">
        <v>209</v>
      </c>
      <c r="F28" s="292" t="s">
        <v>354</v>
      </c>
      <c r="G28" s="293">
        <v>165000</v>
      </c>
      <c r="H28" s="26">
        <v>0</v>
      </c>
      <c r="I28" s="27">
        <v>30000</v>
      </c>
      <c r="J28" s="27">
        <f>I28</f>
        <v>30000</v>
      </c>
      <c r="K28" s="5">
        <v>2013</v>
      </c>
      <c r="L28" s="29" t="s">
        <v>355</v>
      </c>
      <c r="M28" s="258">
        <v>2015</v>
      </c>
      <c r="N28" s="258" t="s">
        <v>581</v>
      </c>
      <c r="O28" s="258" t="s">
        <v>581</v>
      </c>
      <c r="P28" s="258">
        <v>2016</v>
      </c>
      <c r="Q28" s="288" t="s">
        <v>310</v>
      </c>
      <c r="R28" s="289">
        <v>121707</v>
      </c>
      <c r="S28" s="289"/>
      <c r="T28" s="110"/>
      <c r="U28" s="73"/>
    </row>
    <row r="29" spans="1:21" ht="65.25" customHeight="1" outlineLevel="1" x14ac:dyDescent="0.2">
      <c r="A29" s="265"/>
      <c r="B29" s="278"/>
      <c r="C29" s="278"/>
      <c r="D29" s="13" t="s">
        <v>210</v>
      </c>
      <c r="E29" s="295"/>
      <c r="F29" s="292"/>
      <c r="G29" s="293"/>
      <c r="H29" s="26">
        <v>0</v>
      </c>
      <c r="I29" s="27">
        <v>135000</v>
      </c>
      <c r="J29" s="27">
        <f>I29*0.78</f>
        <v>105300</v>
      </c>
      <c r="K29" s="5">
        <v>2015</v>
      </c>
      <c r="L29" s="29" t="s">
        <v>335</v>
      </c>
      <c r="M29" s="259"/>
      <c r="N29" s="259"/>
      <c r="O29" s="259"/>
      <c r="P29" s="259"/>
      <c r="Q29" s="288"/>
      <c r="R29" s="289"/>
      <c r="S29" s="289"/>
      <c r="T29" s="110"/>
      <c r="U29" s="73"/>
    </row>
    <row r="30" spans="1:21" ht="65.25" customHeight="1" x14ac:dyDescent="0.2">
      <c r="A30" s="128" t="s">
        <v>307</v>
      </c>
      <c r="B30" s="128" t="s">
        <v>348</v>
      </c>
      <c r="C30" s="128" t="s">
        <v>11</v>
      </c>
      <c r="D30" s="98" t="s">
        <v>29</v>
      </c>
      <c r="E30" s="155" t="s">
        <v>29</v>
      </c>
      <c r="F30" s="134" t="s">
        <v>356</v>
      </c>
      <c r="G30" s="125">
        <v>250000</v>
      </c>
      <c r="H30" s="127">
        <v>0</v>
      </c>
      <c r="I30" s="132">
        <v>250000</v>
      </c>
      <c r="J30" s="132">
        <f>I30</f>
        <v>250000</v>
      </c>
      <c r="K30" s="5">
        <v>2013</v>
      </c>
      <c r="L30" s="55" t="s">
        <v>346</v>
      </c>
      <c r="M30" s="123">
        <v>2013</v>
      </c>
      <c r="N30" s="123" t="s">
        <v>581</v>
      </c>
      <c r="O30" s="123" t="s">
        <v>581</v>
      </c>
      <c r="P30" s="123">
        <v>2014</v>
      </c>
      <c r="Q30" s="56" t="s">
        <v>310</v>
      </c>
      <c r="R30" s="136">
        <v>133578</v>
      </c>
      <c r="S30" s="136"/>
      <c r="T30" s="110"/>
      <c r="U30" s="75" t="s">
        <v>516</v>
      </c>
    </row>
    <row r="31" spans="1:21" ht="65.25" customHeight="1" x14ac:dyDescent="0.2">
      <c r="A31" s="124" t="s">
        <v>307</v>
      </c>
      <c r="B31" s="124" t="s">
        <v>348</v>
      </c>
      <c r="C31" s="124" t="s">
        <v>123</v>
      </c>
      <c r="D31" s="91" t="s">
        <v>122</v>
      </c>
      <c r="E31" s="153" t="s">
        <v>122</v>
      </c>
      <c r="F31" s="139" t="s">
        <v>357</v>
      </c>
      <c r="G31" s="140">
        <v>250000</v>
      </c>
      <c r="H31" s="26">
        <v>0</v>
      </c>
      <c r="I31" s="27">
        <v>250000</v>
      </c>
      <c r="J31" s="27">
        <f>I31*0.78</f>
        <v>195000</v>
      </c>
      <c r="K31" s="5">
        <v>2017</v>
      </c>
      <c r="L31" s="28">
        <v>2017</v>
      </c>
      <c r="M31" s="5">
        <v>2017</v>
      </c>
      <c r="N31" s="5" t="s">
        <v>581</v>
      </c>
      <c r="O31" s="5" t="s">
        <v>581</v>
      </c>
      <c r="P31" s="5" t="s">
        <v>511</v>
      </c>
      <c r="Q31" s="65" t="s">
        <v>314</v>
      </c>
      <c r="R31" s="65"/>
      <c r="S31" s="65"/>
      <c r="T31" s="111"/>
      <c r="U31" s="73"/>
    </row>
    <row r="32" spans="1:21" ht="65.25" customHeight="1" x14ac:dyDescent="0.2">
      <c r="A32" s="265" t="s">
        <v>307</v>
      </c>
      <c r="B32" s="274" t="s">
        <v>348</v>
      </c>
      <c r="C32" s="274" t="s">
        <v>12</v>
      </c>
      <c r="D32" s="91" t="s">
        <v>212</v>
      </c>
      <c r="E32" s="276" t="s">
        <v>212</v>
      </c>
      <c r="F32" s="267" t="s">
        <v>358</v>
      </c>
      <c r="G32" s="269">
        <v>220000</v>
      </c>
      <c r="H32" s="26">
        <v>0</v>
      </c>
      <c r="I32" s="27">
        <v>100000</v>
      </c>
      <c r="J32" s="27">
        <f>I32</f>
        <v>100000</v>
      </c>
      <c r="K32" s="5">
        <v>2013</v>
      </c>
      <c r="L32" s="29" t="s">
        <v>355</v>
      </c>
      <c r="M32" s="258">
        <v>2014</v>
      </c>
      <c r="N32" s="258" t="s">
        <v>581</v>
      </c>
      <c r="O32" s="258" t="s">
        <v>581</v>
      </c>
      <c r="P32" s="258" t="s">
        <v>511</v>
      </c>
      <c r="Q32" s="65" t="s">
        <v>503</v>
      </c>
      <c r="R32" s="31" t="s">
        <v>329</v>
      </c>
      <c r="S32" s="31"/>
      <c r="T32" s="110"/>
      <c r="U32" s="73"/>
    </row>
    <row r="33" spans="1:21" ht="65.25" customHeight="1" outlineLevel="1" x14ac:dyDescent="0.2">
      <c r="A33" s="265"/>
      <c r="B33" s="278"/>
      <c r="C33" s="278"/>
      <c r="D33" s="13" t="s">
        <v>279</v>
      </c>
      <c r="E33" s="295"/>
      <c r="F33" s="268"/>
      <c r="G33" s="271"/>
      <c r="H33" s="26">
        <v>0</v>
      </c>
      <c r="I33" s="27">
        <v>120000</v>
      </c>
      <c r="J33" s="27">
        <v>140257</v>
      </c>
      <c r="K33" s="5">
        <v>2014</v>
      </c>
      <c r="L33" s="29" t="s">
        <v>359</v>
      </c>
      <c r="M33" s="259"/>
      <c r="N33" s="259"/>
      <c r="O33" s="259"/>
      <c r="P33" s="259"/>
      <c r="Q33" s="65" t="s">
        <v>503</v>
      </c>
      <c r="R33" s="65" t="s">
        <v>329</v>
      </c>
      <c r="S33" s="65"/>
      <c r="T33" s="111"/>
      <c r="U33" s="73"/>
    </row>
    <row r="34" spans="1:21" ht="65.25" customHeight="1" x14ac:dyDescent="0.2">
      <c r="A34" s="265" t="s">
        <v>360</v>
      </c>
      <c r="B34" s="274" t="s">
        <v>348</v>
      </c>
      <c r="C34" s="274" t="s">
        <v>270</v>
      </c>
      <c r="D34" s="91" t="s">
        <v>46</v>
      </c>
      <c r="E34" s="276" t="s">
        <v>46</v>
      </c>
      <c r="F34" s="267" t="s">
        <v>361</v>
      </c>
      <c r="G34" s="269">
        <v>650000</v>
      </c>
      <c r="H34" s="26">
        <v>131757</v>
      </c>
      <c r="I34" s="27">
        <v>250000</v>
      </c>
      <c r="J34" s="27">
        <v>66178</v>
      </c>
      <c r="K34" s="5">
        <v>2014</v>
      </c>
      <c r="L34" s="28">
        <v>2014</v>
      </c>
      <c r="M34" s="258">
        <v>2015</v>
      </c>
      <c r="N34" s="258" t="s">
        <v>581</v>
      </c>
      <c r="O34" s="258" t="s">
        <v>581</v>
      </c>
      <c r="P34" s="258" t="s">
        <v>511</v>
      </c>
      <c r="Q34" s="137" t="s">
        <v>310</v>
      </c>
      <c r="R34" s="138">
        <f>66178+12965</f>
        <v>79143</v>
      </c>
      <c r="S34" s="138"/>
      <c r="T34" s="110"/>
      <c r="U34" s="75" t="s">
        <v>516</v>
      </c>
    </row>
    <row r="35" spans="1:21" ht="65.25" customHeight="1" outlineLevel="1" x14ac:dyDescent="0.2">
      <c r="A35" s="265"/>
      <c r="B35" s="278"/>
      <c r="C35" s="278"/>
      <c r="D35" s="13" t="s">
        <v>80</v>
      </c>
      <c r="E35" s="295"/>
      <c r="F35" s="268"/>
      <c r="G35" s="271"/>
      <c r="H35" s="26">
        <v>0</v>
      </c>
      <c r="I35" s="27">
        <v>268243</v>
      </c>
      <c r="J35" s="27">
        <v>339200</v>
      </c>
      <c r="K35" s="5">
        <v>2015</v>
      </c>
      <c r="L35" s="29" t="s">
        <v>335</v>
      </c>
      <c r="M35" s="259"/>
      <c r="N35" s="259"/>
      <c r="O35" s="259"/>
      <c r="P35" s="259"/>
      <c r="Q35" s="65" t="s">
        <v>503</v>
      </c>
      <c r="R35" s="65" t="s">
        <v>329</v>
      </c>
      <c r="S35" s="31"/>
      <c r="T35" s="110"/>
      <c r="U35" s="73"/>
    </row>
    <row r="36" spans="1:21" ht="65.25" customHeight="1" x14ac:dyDescent="0.2">
      <c r="A36" s="124" t="s">
        <v>362</v>
      </c>
      <c r="B36" s="124" t="s">
        <v>348</v>
      </c>
      <c r="C36" s="124" t="s">
        <v>13</v>
      </c>
      <c r="D36" s="91" t="s">
        <v>30</v>
      </c>
      <c r="E36" s="153" t="s">
        <v>30</v>
      </c>
      <c r="F36" s="139" t="s">
        <v>363</v>
      </c>
      <c r="G36" s="140">
        <v>125000</v>
      </c>
      <c r="H36" s="26">
        <v>0</v>
      </c>
      <c r="I36" s="27">
        <v>125000</v>
      </c>
      <c r="J36" s="27">
        <f>I36</f>
        <v>125000</v>
      </c>
      <c r="K36" s="5">
        <v>2013</v>
      </c>
      <c r="L36" s="29" t="s">
        <v>328</v>
      </c>
      <c r="M36" s="5">
        <v>2013</v>
      </c>
      <c r="N36" s="5" t="s">
        <v>581</v>
      </c>
      <c r="O36" s="5" t="s">
        <v>581</v>
      </c>
      <c r="P36" s="5" t="s">
        <v>511</v>
      </c>
      <c r="Q36" s="65" t="s">
        <v>314</v>
      </c>
      <c r="R36" s="31"/>
      <c r="S36" s="31"/>
      <c r="T36" s="110"/>
      <c r="U36" s="73"/>
    </row>
    <row r="37" spans="1:21" ht="65.25" customHeight="1" x14ac:dyDescent="0.2">
      <c r="A37" s="124" t="s">
        <v>364</v>
      </c>
      <c r="B37" s="124" t="s">
        <v>348</v>
      </c>
      <c r="C37" s="124" t="s">
        <v>14</v>
      </c>
      <c r="D37" s="91" t="s">
        <v>31</v>
      </c>
      <c r="E37" s="153" t="s">
        <v>31</v>
      </c>
      <c r="F37" s="139" t="s">
        <v>365</v>
      </c>
      <c r="G37" s="140">
        <v>150000</v>
      </c>
      <c r="H37" s="26">
        <v>0</v>
      </c>
      <c r="I37" s="27">
        <v>150000</v>
      </c>
      <c r="J37" s="27">
        <f>I37</f>
        <v>150000</v>
      </c>
      <c r="K37" s="5">
        <v>2013</v>
      </c>
      <c r="L37" s="29" t="s">
        <v>346</v>
      </c>
      <c r="M37" s="5">
        <v>2013</v>
      </c>
      <c r="N37" s="5" t="s">
        <v>581</v>
      </c>
      <c r="O37" s="5" t="s">
        <v>581</v>
      </c>
      <c r="P37" s="5">
        <v>2014</v>
      </c>
      <c r="Q37" s="137" t="s">
        <v>310</v>
      </c>
      <c r="R37" s="138">
        <v>96053</v>
      </c>
      <c r="S37" s="138"/>
      <c r="T37" s="110"/>
      <c r="U37" s="73"/>
    </row>
    <row r="38" spans="1:21" ht="65.25" customHeight="1" x14ac:dyDescent="0.2">
      <c r="A38" s="265" t="s">
        <v>366</v>
      </c>
      <c r="B38" s="274" t="s">
        <v>348</v>
      </c>
      <c r="C38" s="274" t="s">
        <v>266</v>
      </c>
      <c r="D38" s="91" t="s">
        <v>213</v>
      </c>
      <c r="E38" s="276" t="s">
        <v>213</v>
      </c>
      <c r="F38" s="267" t="s">
        <v>367</v>
      </c>
      <c r="G38" s="269">
        <v>700000</v>
      </c>
      <c r="H38" s="26">
        <v>488323</v>
      </c>
      <c r="I38" s="27">
        <v>50000</v>
      </c>
      <c r="J38" s="27">
        <f>I38</f>
        <v>50000</v>
      </c>
      <c r="K38" s="5">
        <v>2013</v>
      </c>
      <c r="L38" s="29" t="s">
        <v>346</v>
      </c>
      <c r="M38" s="258">
        <v>2015</v>
      </c>
      <c r="N38" s="258" t="s">
        <v>581</v>
      </c>
      <c r="O38" s="258" t="s">
        <v>581</v>
      </c>
      <c r="P38" s="258">
        <v>2015</v>
      </c>
      <c r="Q38" s="137" t="s">
        <v>310</v>
      </c>
      <c r="R38" s="286">
        <v>207781</v>
      </c>
      <c r="S38" s="138"/>
      <c r="T38" s="110"/>
      <c r="U38" s="75" t="s">
        <v>516</v>
      </c>
    </row>
    <row r="39" spans="1:21" ht="65.25" customHeight="1" outlineLevel="1" x14ac:dyDescent="0.2">
      <c r="A39" s="265"/>
      <c r="B39" s="275"/>
      <c r="C39" s="275"/>
      <c r="D39" s="13" t="s">
        <v>368</v>
      </c>
      <c r="E39" s="294"/>
      <c r="F39" s="285"/>
      <c r="G39" s="270"/>
      <c r="H39" s="26">
        <v>0</v>
      </c>
      <c r="I39" s="27">
        <v>111677</v>
      </c>
      <c r="J39" s="27">
        <v>63000</v>
      </c>
      <c r="K39" s="5">
        <v>2014</v>
      </c>
      <c r="L39" s="28">
        <v>2014</v>
      </c>
      <c r="M39" s="262"/>
      <c r="N39" s="262"/>
      <c r="O39" s="262"/>
      <c r="P39" s="262"/>
      <c r="Q39" s="137" t="s">
        <v>310</v>
      </c>
      <c r="R39" s="287"/>
      <c r="S39" s="138"/>
      <c r="T39" s="110"/>
      <c r="U39" s="73"/>
    </row>
    <row r="40" spans="1:21" ht="65.25" customHeight="1" outlineLevel="1" x14ac:dyDescent="0.2">
      <c r="A40" s="265"/>
      <c r="B40" s="278"/>
      <c r="C40" s="278"/>
      <c r="D40" s="13" t="s">
        <v>369</v>
      </c>
      <c r="E40" s="295"/>
      <c r="F40" s="268"/>
      <c r="G40" s="271"/>
      <c r="H40" s="26">
        <v>0</v>
      </c>
      <c r="I40" s="27">
        <v>50000</v>
      </c>
      <c r="J40" s="27">
        <v>169000</v>
      </c>
      <c r="K40" s="5">
        <v>2015</v>
      </c>
      <c r="L40" s="28">
        <v>2015</v>
      </c>
      <c r="M40" s="259"/>
      <c r="N40" s="259"/>
      <c r="O40" s="259"/>
      <c r="P40" s="259"/>
      <c r="Q40" s="137" t="s">
        <v>310</v>
      </c>
      <c r="R40" s="138">
        <v>258414</v>
      </c>
      <c r="S40" s="138"/>
      <c r="T40" s="110"/>
      <c r="U40" s="73"/>
    </row>
    <row r="41" spans="1:21" ht="65.25" customHeight="1" x14ac:dyDescent="0.2">
      <c r="A41" s="265" t="s">
        <v>366</v>
      </c>
      <c r="B41" s="274" t="s">
        <v>348</v>
      </c>
      <c r="C41" s="274" t="s">
        <v>15</v>
      </c>
      <c r="D41" s="91" t="s">
        <v>228</v>
      </c>
      <c r="E41" s="276" t="s">
        <v>228</v>
      </c>
      <c r="F41" s="267" t="s">
        <v>370</v>
      </c>
      <c r="G41" s="269">
        <v>270000</v>
      </c>
      <c r="H41" s="26">
        <v>0</v>
      </c>
      <c r="I41" s="27">
        <v>0</v>
      </c>
      <c r="J41" s="27">
        <f>I41</f>
        <v>0</v>
      </c>
      <c r="K41" s="5">
        <v>2013</v>
      </c>
      <c r="L41" s="28">
        <v>2014</v>
      </c>
      <c r="M41" s="258">
        <v>2014</v>
      </c>
      <c r="N41" s="258" t="s">
        <v>581</v>
      </c>
      <c r="O41" s="258" t="s">
        <v>581</v>
      </c>
      <c r="P41" s="258">
        <v>2015</v>
      </c>
      <c r="Q41" s="137" t="s">
        <v>310</v>
      </c>
      <c r="R41" s="138">
        <f>13322+130095</f>
        <v>143417</v>
      </c>
      <c r="S41" s="138"/>
      <c r="T41" s="110"/>
      <c r="U41" s="75" t="s">
        <v>516</v>
      </c>
    </row>
    <row r="42" spans="1:21" ht="65.25" customHeight="1" outlineLevel="1" x14ac:dyDescent="0.2">
      <c r="A42" s="265"/>
      <c r="B42" s="278"/>
      <c r="C42" s="278"/>
      <c r="D42" s="13" t="s">
        <v>229</v>
      </c>
      <c r="E42" s="295"/>
      <c r="F42" s="268"/>
      <c r="G42" s="271"/>
      <c r="H42" s="26">
        <v>0</v>
      </c>
      <c r="I42" s="27">
        <v>270000</v>
      </c>
      <c r="J42" s="27">
        <v>210000</v>
      </c>
      <c r="K42" s="5">
        <v>2014</v>
      </c>
      <c r="L42" s="29" t="s">
        <v>325</v>
      </c>
      <c r="M42" s="259"/>
      <c r="N42" s="259"/>
      <c r="O42" s="259"/>
      <c r="P42" s="259"/>
      <c r="Q42" s="137" t="s">
        <v>310</v>
      </c>
      <c r="R42" s="138">
        <v>287944</v>
      </c>
      <c r="S42" s="138"/>
      <c r="T42" s="110"/>
      <c r="U42" s="73"/>
    </row>
    <row r="43" spans="1:21" ht="65.25" customHeight="1" x14ac:dyDescent="0.2">
      <c r="A43" s="124" t="s">
        <v>371</v>
      </c>
      <c r="B43" s="124" t="s">
        <v>348</v>
      </c>
      <c r="C43" s="124" t="s">
        <v>47</v>
      </c>
      <c r="D43" s="91" t="s">
        <v>48</v>
      </c>
      <c r="E43" s="153" t="s">
        <v>48</v>
      </c>
      <c r="F43" s="139" t="s">
        <v>372</v>
      </c>
      <c r="G43" s="140">
        <v>650000</v>
      </c>
      <c r="H43" s="26">
        <v>0</v>
      </c>
      <c r="I43" s="27">
        <v>650000</v>
      </c>
      <c r="J43" s="27">
        <v>507000</v>
      </c>
      <c r="K43" s="5">
        <v>2015</v>
      </c>
      <c r="L43" s="29" t="s">
        <v>335</v>
      </c>
      <c r="M43" s="5">
        <v>2015</v>
      </c>
      <c r="N43" s="5" t="s">
        <v>581</v>
      </c>
      <c r="O43" s="5" t="s">
        <v>581</v>
      </c>
      <c r="P43" s="5">
        <v>2016</v>
      </c>
      <c r="Q43" s="137" t="s">
        <v>310</v>
      </c>
      <c r="R43" s="138">
        <v>537250</v>
      </c>
      <c r="S43" s="138"/>
      <c r="T43" s="110"/>
      <c r="U43" s="75" t="s">
        <v>516</v>
      </c>
    </row>
    <row r="44" spans="1:21" ht="65.25" customHeight="1" x14ac:dyDescent="0.2">
      <c r="A44" s="124" t="s">
        <v>373</v>
      </c>
      <c r="B44" s="124" t="s">
        <v>348</v>
      </c>
      <c r="C44" s="124" t="s">
        <v>49</v>
      </c>
      <c r="D44" s="91" t="s">
        <v>50</v>
      </c>
      <c r="E44" s="153" t="s">
        <v>50</v>
      </c>
      <c r="F44" s="139" t="s">
        <v>374</v>
      </c>
      <c r="G44" s="140">
        <v>200000</v>
      </c>
      <c r="H44" s="26">
        <v>0</v>
      </c>
      <c r="I44" s="27">
        <v>200000</v>
      </c>
      <c r="J44" s="27">
        <f>I44*0.78</f>
        <v>156000</v>
      </c>
      <c r="K44" s="5">
        <v>2016</v>
      </c>
      <c r="L44" s="28" t="s">
        <v>321</v>
      </c>
      <c r="M44" s="5">
        <v>2016</v>
      </c>
      <c r="N44" s="5" t="s">
        <v>581</v>
      </c>
      <c r="O44" s="5" t="s">
        <v>581</v>
      </c>
      <c r="P44" s="5" t="s">
        <v>511</v>
      </c>
      <c r="Q44" s="65" t="s">
        <v>314</v>
      </c>
      <c r="R44" s="65"/>
      <c r="S44" s="65"/>
      <c r="T44" s="111"/>
      <c r="U44" s="73"/>
    </row>
    <row r="45" spans="1:21" ht="65.25" customHeight="1" x14ac:dyDescent="0.2">
      <c r="A45" s="124" t="s">
        <v>375</v>
      </c>
      <c r="B45" s="124" t="s">
        <v>376</v>
      </c>
      <c r="C45" s="8" t="s">
        <v>16</v>
      </c>
      <c r="D45" s="91" t="s">
        <v>32</v>
      </c>
      <c r="E45" s="153" t="s">
        <v>32</v>
      </c>
      <c r="F45" s="32" t="s">
        <v>377</v>
      </c>
      <c r="G45" s="140">
        <v>63000</v>
      </c>
      <c r="H45" s="26">
        <v>0</v>
      </c>
      <c r="I45" s="27">
        <v>63000</v>
      </c>
      <c r="J45" s="27">
        <f>I45</f>
        <v>63000</v>
      </c>
      <c r="K45" s="5">
        <v>2013</v>
      </c>
      <c r="L45" s="29" t="s">
        <v>346</v>
      </c>
      <c r="M45" s="5">
        <v>2013</v>
      </c>
      <c r="N45" s="5" t="s">
        <v>581</v>
      </c>
      <c r="O45" s="5" t="s">
        <v>581</v>
      </c>
      <c r="P45" s="5">
        <v>2014</v>
      </c>
      <c r="Q45" s="137" t="s">
        <v>310</v>
      </c>
      <c r="R45" s="138">
        <v>48614</v>
      </c>
      <c r="S45" s="138"/>
      <c r="T45" s="110"/>
      <c r="U45" s="75" t="s">
        <v>516</v>
      </c>
    </row>
    <row r="46" spans="1:21" ht="65.25" customHeight="1" x14ac:dyDescent="0.2">
      <c r="A46" s="265" t="s">
        <v>378</v>
      </c>
      <c r="B46" s="274" t="s">
        <v>348</v>
      </c>
      <c r="C46" s="274" t="s">
        <v>17</v>
      </c>
      <c r="D46" s="91" t="s">
        <v>214</v>
      </c>
      <c r="E46" s="276" t="s">
        <v>214</v>
      </c>
      <c r="F46" s="267" t="s">
        <v>490</v>
      </c>
      <c r="G46" s="269">
        <v>1650000</v>
      </c>
      <c r="H46" s="26">
        <v>0</v>
      </c>
      <c r="I46" s="27">
        <v>100000</v>
      </c>
      <c r="J46" s="27">
        <f>I46</f>
        <v>100000</v>
      </c>
      <c r="K46" s="5">
        <v>2013</v>
      </c>
      <c r="L46" s="28">
        <v>2013</v>
      </c>
      <c r="M46" s="258">
        <v>2017</v>
      </c>
      <c r="N46" s="258" t="s">
        <v>581</v>
      </c>
      <c r="O46" s="258" t="s">
        <v>581</v>
      </c>
      <c r="P46" s="258" t="s">
        <v>511</v>
      </c>
      <c r="Q46" s="137" t="s">
        <v>310</v>
      </c>
      <c r="R46" s="138">
        <v>157109.85</v>
      </c>
      <c r="S46" s="138"/>
      <c r="T46" s="110"/>
      <c r="U46" s="75" t="s">
        <v>519</v>
      </c>
    </row>
    <row r="47" spans="1:21" ht="65.25" customHeight="1" outlineLevel="1" x14ac:dyDescent="0.2">
      <c r="A47" s="265"/>
      <c r="B47" s="275"/>
      <c r="C47" s="275"/>
      <c r="D47" s="13" t="s">
        <v>379</v>
      </c>
      <c r="E47" s="294"/>
      <c r="F47" s="285"/>
      <c r="G47" s="270"/>
      <c r="H47" s="26">
        <v>0</v>
      </c>
      <c r="I47" s="27">
        <v>300000</v>
      </c>
      <c r="J47" s="27">
        <v>184802</v>
      </c>
      <c r="K47" s="5">
        <v>2014</v>
      </c>
      <c r="L47" s="28">
        <v>2014</v>
      </c>
      <c r="M47" s="262"/>
      <c r="N47" s="262"/>
      <c r="O47" s="262"/>
      <c r="P47" s="262"/>
      <c r="Q47" s="137" t="s">
        <v>310</v>
      </c>
      <c r="R47" s="138">
        <v>74132.039999999994</v>
      </c>
      <c r="S47" s="138"/>
      <c r="T47" s="110"/>
      <c r="U47" s="73"/>
    </row>
    <row r="48" spans="1:21" ht="65.25" customHeight="1" outlineLevel="1" x14ac:dyDescent="0.2">
      <c r="A48" s="265"/>
      <c r="B48" s="275"/>
      <c r="C48" s="275"/>
      <c r="D48" s="13" t="s">
        <v>380</v>
      </c>
      <c r="E48" s="294"/>
      <c r="F48" s="285"/>
      <c r="G48" s="270"/>
      <c r="H48" s="26">
        <v>0</v>
      </c>
      <c r="I48" s="27">
        <v>300000</v>
      </c>
      <c r="J48" s="27">
        <v>184000</v>
      </c>
      <c r="K48" s="5">
        <v>2015</v>
      </c>
      <c r="L48" s="28">
        <v>2015</v>
      </c>
      <c r="M48" s="262"/>
      <c r="N48" s="262"/>
      <c r="O48" s="262"/>
      <c r="P48" s="262"/>
      <c r="Q48" s="137" t="s">
        <v>310</v>
      </c>
      <c r="R48" s="138">
        <v>548054.43000000005</v>
      </c>
      <c r="S48" s="138"/>
      <c r="T48" s="110"/>
      <c r="U48" s="73"/>
    </row>
    <row r="49" spans="1:21" ht="65.25" customHeight="1" outlineLevel="1" x14ac:dyDescent="0.2">
      <c r="A49" s="265"/>
      <c r="B49" s="278"/>
      <c r="C49" s="278"/>
      <c r="D49" s="13" t="s">
        <v>381</v>
      </c>
      <c r="E49" s="295"/>
      <c r="F49" s="268"/>
      <c r="G49" s="270"/>
      <c r="H49" s="26">
        <v>0</v>
      </c>
      <c r="I49" s="27">
        <v>300000</v>
      </c>
      <c r="J49" s="27">
        <v>234000</v>
      </c>
      <c r="K49" s="5">
        <v>2016</v>
      </c>
      <c r="L49" s="28">
        <v>2016</v>
      </c>
      <c r="M49" s="259"/>
      <c r="N49" s="259"/>
      <c r="O49" s="259"/>
      <c r="P49" s="259"/>
      <c r="Q49" s="65" t="s">
        <v>314</v>
      </c>
      <c r="R49" s="65"/>
      <c r="S49" s="65"/>
      <c r="T49" s="111"/>
      <c r="U49" s="73"/>
    </row>
    <row r="50" spans="1:21" ht="65.25" customHeight="1" x14ac:dyDescent="0.2">
      <c r="A50" s="265"/>
      <c r="B50" s="124" t="s">
        <v>348</v>
      </c>
      <c r="C50" s="124" t="s">
        <v>278</v>
      </c>
      <c r="D50" s="92" t="s">
        <v>261</v>
      </c>
      <c r="E50" s="154" t="s">
        <v>261</v>
      </c>
      <c r="F50" s="139" t="s">
        <v>491</v>
      </c>
      <c r="G50" s="271"/>
      <c r="H50" s="26">
        <v>0</v>
      </c>
      <c r="I50" s="27">
        <v>650000</v>
      </c>
      <c r="J50" s="27">
        <v>307000</v>
      </c>
      <c r="K50" s="5">
        <v>2017</v>
      </c>
      <c r="L50" s="28">
        <v>2017</v>
      </c>
      <c r="M50" s="5">
        <v>2017</v>
      </c>
      <c r="N50" s="5" t="s">
        <v>581</v>
      </c>
      <c r="O50" s="5" t="s">
        <v>581</v>
      </c>
      <c r="P50" s="5" t="s">
        <v>511</v>
      </c>
      <c r="Q50" s="65" t="s">
        <v>314</v>
      </c>
      <c r="R50" s="65"/>
      <c r="S50" s="65" t="s">
        <v>382</v>
      </c>
      <c r="T50" s="111"/>
      <c r="U50" s="73"/>
    </row>
    <row r="51" spans="1:21" ht="65.25" customHeight="1" x14ac:dyDescent="0.2">
      <c r="A51" s="265" t="s">
        <v>383</v>
      </c>
      <c r="B51" s="274" t="s">
        <v>348</v>
      </c>
      <c r="C51" s="326" t="s">
        <v>563</v>
      </c>
      <c r="D51" s="91" t="s">
        <v>236</v>
      </c>
      <c r="E51" s="276" t="s">
        <v>236</v>
      </c>
      <c r="F51" s="267" t="s">
        <v>561</v>
      </c>
      <c r="G51" s="269">
        <v>800000</v>
      </c>
      <c r="H51" s="26">
        <v>162162</v>
      </c>
      <c r="I51" s="27">
        <v>315000</v>
      </c>
      <c r="J51" s="27">
        <v>52873</v>
      </c>
      <c r="K51" s="5">
        <v>2014</v>
      </c>
      <c r="L51" s="28">
        <v>2014</v>
      </c>
      <c r="M51" s="5">
        <v>2015</v>
      </c>
      <c r="N51" s="5" t="s">
        <v>581</v>
      </c>
      <c r="O51" s="5" t="s">
        <v>581</v>
      </c>
      <c r="P51" s="5">
        <v>2015</v>
      </c>
      <c r="Q51" s="137" t="s">
        <v>310</v>
      </c>
      <c r="R51" s="138">
        <v>3660</v>
      </c>
      <c r="S51" s="138"/>
      <c r="T51" s="110"/>
      <c r="U51" s="75" t="s">
        <v>516</v>
      </c>
    </row>
    <row r="52" spans="1:21" ht="65.25" customHeight="1" x14ac:dyDescent="0.2">
      <c r="A52" s="265"/>
      <c r="B52" s="275"/>
      <c r="C52" s="326"/>
      <c r="D52" s="91"/>
      <c r="E52" s="295"/>
      <c r="F52" s="268"/>
      <c r="G52" s="270"/>
      <c r="H52" s="26">
        <v>0</v>
      </c>
      <c r="I52" s="27">
        <v>322838</v>
      </c>
      <c r="J52" s="27">
        <v>447000</v>
      </c>
      <c r="K52" s="5">
        <v>2015</v>
      </c>
      <c r="L52" s="29" t="s">
        <v>335</v>
      </c>
      <c r="M52" s="122">
        <v>2015</v>
      </c>
      <c r="N52" s="123" t="s">
        <v>581</v>
      </c>
      <c r="O52" s="123" t="s">
        <v>581</v>
      </c>
      <c r="P52" s="5">
        <v>2015</v>
      </c>
      <c r="Q52" s="137" t="s">
        <v>310</v>
      </c>
      <c r="R52" s="138">
        <v>114683</v>
      </c>
      <c r="S52" s="31"/>
      <c r="T52" s="110"/>
      <c r="U52" s="75"/>
    </row>
    <row r="53" spans="1:21" ht="65.25" customHeight="1" x14ac:dyDescent="0.2">
      <c r="A53" s="265"/>
      <c r="B53" s="275"/>
      <c r="C53" s="38" t="s">
        <v>564</v>
      </c>
      <c r="D53" s="94" t="s">
        <v>187</v>
      </c>
      <c r="E53" s="156" t="s">
        <v>187</v>
      </c>
      <c r="F53" s="139" t="s">
        <v>492</v>
      </c>
      <c r="G53" s="270"/>
      <c r="H53" s="26"/>
      <c r="I53" s="27"/>
      <c r="J53" s="27">
        <v>0</v>
      </c>
      <c r="K53" s="5" t="s">
        <v>581</v>
      </c>
      <c r="L53" s="29" t="s">
        <v>359</v>
      </c>
      <c r="M53" s="5" t="s">
        <v>581</v>
      </c>
      <c r="N53" s="5" t="s">
        <v>581</v>
      </c>
      <c r="O53" s="5" t="s">
        <v>581</v>
      </c>
      <c r="P53" s="5">
        <v>2015</v>
      </c>
      <c r="Q53" s="137" t="s">
        <v>310</v>
      </c>
      <c r="R53" s="138">
        <v>218181</v>
      </c>
      <c r="S53" s="138"/>
      <c r="T53" s="110"/>
      <c r="U53" s="75" t="s">
        <v>516</v>
      </c>
    </row>
    <row r="54" spans="1:21" ht="65.25" customHeight="1" x14ac:dyDescent="0.2">
      <c r="A54" s="265"/>
      <c r="B54" s="275"/>
      <c r="C54" s="38" t="s">
        <v>565</v>
      </c>
      <c r="D54" s="94" t="s">
        <v>188</v>
      </c>
      <c r="E54" s="156" t="s">
        <v>188</v>
      </c>
      <c r="F54" s="139" t="s">
        <v>384</v>
      </c>
      <c r="G54" s="270"/>
      <c r="H54" s="26"/>
      <c r="I54" s="27"/>
      <c r="J54" s="27">
        <v>0</v>
      </c>
      <c r="K54" s="5" t="s">
        <v>581</v>
      </c>
      <c r="L54" s="29" t="s">
        <v>359</v>
      </c>
      <c r="M54" s="5" t="s">
        <v>581</v>
      </c>
      <c r="N54" s="5" t="s">
        <v>581</v>
      </c>
      <c r="O54" s="5" t="s">
        <v>581</v>
      </c>
      <c r="P54" s="5">
        <v>2015</v>
      </c>
      <c r="Q54" s="137" t="s">
        <v>310</v>
      </c>
      <c r="R54" s="138">
        <v>17934</v>
      </c>
      <c r="S54" s="138"/>
      <c r="T54" s="110"/>
      <c r="U54" s="75" t="s">
        <v>516</v>
      </c>
    </row>
    <row r="55" spans="1:21" ht="65.25" customHeight="1" x14ac:dyDescent="0.2">
      <c r="A55" s="265"/>
      <c r="B55" s="275"/>
      <c r="C55" s="38" t="s">
        <v>566</v>
      </c>
      <c r="D55" s="94" t="s">
        <v>189</v>
      </c>
      <c r="E55" s="156" t="s">
        <v>189</v>
      </c>
      <c r="F55" s="139" t="s">
        <v>384</v>
      </c>
      <c r="G55" s="270"/>
      <c r="H55" s="26"/>
      <c r="I55" s="27"/>
      <c r="J55" s="27">
        <v>0</v>
      </c>
      <c r="K55" s="5" t="s">
        <v>581</v>
      </c>
      <c r="L55" s="29" t="s">
        <v>359</v>
      </c>
      <c r="M55" s="5" t="s">
        <v>581</v>
      </c>
      <c r="N55" s="5" t="s">
        <v>581</v>
      </c>
      <c r="O55" s="5" t="s">
        <v>581</v>
      </c>
      <c r="P55" s="5">
        <v>2015</v>
      </c>
      <c r="Q55" s="137" t="s">
        <v>310</v>
      </c>
      <c r="R55" s="138">
        <v>31739</v>
      </c>
      <c r="S55" s="138"/>
      <c r="T55" s="110"/>
      <c r="U55" s="75" t="s">
        <v>516</v>
      </c>
    </row>
    <row r="56" spans="1:21" ht="65.25" customHeight="1" x14ac:dyDescent="0.2">
      <c r="A56" s="265"/>
      <c r="B56" s="275"/>
      <c r="C56" s="38" t="s">
        <v>567</v>
      </c>
      <c r="D56" s="94" t="s">
        <v>190</v>
      </c>
      <c r="E56" s="156" t="s">
        <v>190</v>
      </c>
      <c r="F56" s="139" t="s">
        <v>385</v>
      </c>
      <c r="G56" s="270"/>
      <c r="H56" s="26"/>
      <c r="I56" s="27"/>
      <c r="J56" s="27">
        <v>0</v>
      </c>
      <c r="K56" s="5" t="s">
        <v>581</v>
      </c>
      <c r="L56" s="29" t="s">
        <v>359</v>
      </c>
      <c r="M56" s="5" t="s">
        <v>581</v>
      </c>
      <c r="N56" s="5" t="s">
        <v>581</v>
      </c>
      <c r="O56" s="5" t="s">
        <v>581</v>
      </c>
      <c r="P56" s="5">
        <v>2015</v>
      </c>
      <c r="Q56" s="137" t="s">
        <v>310</v>
      </c>
      <c r="R56" s="138">
        <v>78014</v>
      </c>
      <c r="S56" s="138"/>
      <c r="T56" s="110"/>
      <c r="U56" s="75" t="s">
        <v>516</v>
      </c>
    </row>
    <row r="57" spans="1:21" ht="65.25" customHeight="1" x14ac:dyDescent="0.2">
      <c r="A57" s="265"/>
      <c r="B57" s="275"/>
      <c r="C57" s="38" t="s">
        <v>568</v>
      </c>
      <c r="D57" s="94" t="s">
        <v>191</v>
      </c>
      <c r="E57" s="156" t="s">
        <v>191</v>
      </c>
      <c r="F57" s="139" t="s">
        <v>385</v>
      </c>
      <c r="G57" s="270"/>
      <c r="H57" s="26"/>
      <c r="I57" s="27"/>
      <c r="J57" s="27">
        <v>0</v>
      </c>
      <c r="K57" s="5" t="s">
        <v>581</v>
      </c>
      <c r="L57" s="29" t="s">
        <v>359</v>
      </c>
      <c r="M57" s="5" t="s">
        <v>581</v>
      </c>
      <c r="N57" s="5" t="s">
        <v>581</v>
      </c>
      <c r="O57" s="5" t="s">
        <v>581</v>
      </c>
      <c r="P57" s="5">
        <v>2015</v>
      </c>
      <c r="Q57" s="137" t="s">
        <v>310</v>
      </c>
      <c r="R57" s="138">
        <v>46489</v>
      </c>
      <c r="S57" s="138"/>
      <c r="T57" s="110"/>
      <c r="U57" s="75" t="s">
        <v>516</v>
      </c>
    </row>
    <row r="58" spans="1:21" ht="65.25" customHeight="1" x14ac:dyDescent="0.2">
      <c r="A58" s="265"/>
      <c r="B58" s="275"/>
      <c r="C58" s="38" t="s">
        <v>569</v>
      </c>
      <c r="D58" s="94" t="s">
        <v>192</v>
      </c>
      <c r="E58" s="156" t="s">
        <v>192</v>
      </c>
      <c r="F58" s="139" t="s">
        <v>386</v>
      </c>
      <c r="G58" s="270"/>
      <c r="H58" s="26"/>
      <c r="I58" s="27"/>
      <c r="J58" s="27">
        <v>0</v>
      </c>
      <c r="K58" s="5" t="s">
        <v>581</v>
      </c>
      <c r="L58" s="29" t="s">
        <v>359</v>
      </c>
      <c r="M58" s="93" t="s">
        <v>581</v>
      </c>
      <c r="N58" s="5" t="s">
        <v>581</v>
      </c>
      <c r="O58" s="5" t="s">
        <v>581</v>
      </c>
      <c r="P58" s="122">
        <v>2015</v>
      </c>
      <c r="Q58" s="137" t="s">
        <v>310</v>
      </c>
      <c r="R58" s="138">
        <v>61535</v>
      </c>
      <c r="S58" s="138"/>
      <c r="T58" s="110"/>
      <c r="U58" s="75" t="s">
        <v>516</v>
      </c>
    </row>
    <row r="59" spans="1:21" ht="65.25" customHeight="1" x14ac:dyDescent="0.2">
      <c r="A59" s="124" t="s">
        <v>387</v>
      </c>
      <c r="B59" s="124" t="s">
        <v>348</v>
      </c>
      <c r="C59" s="124" t="s">
        <v>18</v>
      </c>
      <c r="D59" s="91" t="s">
        <v>33</v>
      </c>
      <c r="E59" s="153" t="s">
        <v>33</v>
      </c>
      <c r="F59" s="139" t="s">
        <v>388</v>
      </c>
      <c r="G59" s="140">
        <v>170000</v>
      </c>
      <c r="H59" s="26">
        <v>0</v>
      </c>
      <c r="I59" s="27">
        <v>170000</v>
      </c>
      <c r="J59" s="27">
        <f>I59</f>
        <v>170000</v>
      </c>
      <c r="K59" s="5">
        <v>2013</v>
      </c>
      <c r="L59" s="29" t="s">
        <v>328</v>
      </c>
      <c r="M59" s="5">
        <v>2013</v>
      </c>
      <c r="N59" s="5" t="s">
        <v>581</v>
      </c>
      <c r="O59" s="5" t="s">
        <v>581</v>
      </c>
      <c r="P59" s="5" t="s">
        <v>511</v>
      </c>
      <c r="Q59" s="65" t="s">
        <v>314</v>
      </c>
      <c r="R59" s="31"/>
      <c r="S59" s="31" t="s">
        <v>389</v>
      </c>
      <c r="T59" s="110"/>
      <c r="U59" s="75" t="s">
        <v>518</v>
      </c>
    </row>
    <row r="60" spans="1:21" ht="65.25" customHeight="1" x14ac:dyDescent="0.2">
      <c r="A60" s="124" t="s">
        <v>390</v>
      </c>
      <c r="B60" s="124" t="s">
        <v>348</v>
      </c>
      <c r="C60" s="124" t="s">
        <v>271</v>
      </c>
      <c r="D60" s="91" t="s">
        <v>34</v>
      </c>
      <c r="E60" s="153" t="s">
        <v>34</v>
      </c>
      <c r="F60" s="139" t="s">
        <v>391</v>
      </c>
      <c r="G60" s="140">
        <v>240000</v>
      </c>
      <c r="H60" s="26">
        <v>0</v>
      </c>
      <c r="I60" s="27">
        <v>240000</v>
      </c>
      <c r="J60" s="27">
        <f>I60</f>
        <v>240000</v>
      </c>
      <c r="K60" s="5">
        <v>2013</v>
      </c>
      <c r="L60" s="29" t="s">
        <v>346</v>
      </c>
      <c r="M60" s="5">
        <v>2013</v>
      </c>
      <c r="N60" s="5" t="s">
        <v>581</v>
      </c>
      <c r="O60" s="5" t="s">
        <v>581</v>
      </c>
      <c r="P60" s="5">
        <v>2014</v>
      </c>
      <c r="Q60" s="137" t="s">
        <v>310</v>
      </c>
      <c r="R60" s="138">
        <v>185514</v>
      </c>
      <c r="S60" s="138"/>
      <c r="T60" s="110"/>
      <c r="U60" s="75" t="s">
        <v>516</v>
      </c>
    </row>
    <row r="61" spans="1:21" ht="65.25" customHeight="1" x14ac:dyDescent="0.2">
      <c r="A61" s="124" t="s">
        <v>392</v>
      </c>
      <c r="B61" s="124" t="s">
        <v>348</v>
      </c>
      <c r="C61" s="124" t="s">
        <v>82</v>
      </c>
      <c r="D61" s="91" t="s">
        <v>81</v>
      </c>
      <c r="E61" s="153" t="s">
        <v>81</v>
      </c>
      <c r="F61" s="139" t="s">
        <v>393</v>
      </c>
      <c r="G61" s="140">
        <v>300000</v>
      </c>
      <c r="H61" s="26">
        <v>220847</v>
      </c>
      <c r="I61" s="27">
        <f>G61-H61</f>
        <v>79153</v>
      </c>
      <c r="J61" s="27">
        <v>61439</v>
      </c>
      <c r="K61" s="5"/>
      <c r="L61" s="29" t="s">
        <v>321</v>
      </c>
      <c r="M61" s="5">
        <v>2016</v>
      </c>
      <c r="N61" s="5" t="s">
        <v>581</v>
      </c>
      <c r="O61" s="5" t="s">
        <v>581</v>
      </c>
      <c r="P61" s="5" t="s">
        <v>511</v>
      </c>
      <c r="Q61" s="65" t="s">
        <v>314</v>
      </c>
      <c r="R61" s="65"/>
      <c r="S61" s="65"/>
      <c r="T61" s="111"/>
      <c r="U61" s="73"/>
    </row>
    <row r="62" spans="1:21" ht="65.25" customHeight="1" x14ac:dyDescent="0.2">
      <c r="A62" s="124" t="s">
        <v>394</v>
      </c>
      <c r="B62" s="124" t="s">
        <v>348</v>
      </c>
      <c r="C62" s="124" t="s">
        <v>126</v>
      </c>
      <c r="D62" s="91" t="s">
        <v>124</v>
      </c>
      <c r="E62" s="153" t="s">
        <v>124</v>
      </c>
      <c r="F62" s="139" t="s">
        <v>395</v>
      </c>
      <c r="G62" s="140">
        <v>400000</v>
      </c>
      <c r="H62" s="26">
        <v>0</v>
      </c>
      <c r="I62" s="27">
        <v>400000</v>
      </c>
      <c r="J62" s="27">
        <v>212000</v>
      </c>
      <c r="K62" s="5">
        <v>2017</v>
      </c>
      <c r="L62" s="28">
        <v>2017</v>
      </c>
      <c r="M62" s="5">
        <v>2017</v>
      </c>
      <c r="N62" s="5">
        <v>2018</v>
      </c>
      <c r="O62" s="27">
        <v>238680</v>
      </c>
      <c r="P62" s="5" t="s">
        <v>511</v>
      </c>
      <c r="Q62" s="65" t="s">
        <v>314</v>
      </c>
      <c r="R62" s="65"/>
      <c r="S62" s="65"/>
      <c r="T62" s="111"/>
      <c r="U62" s="73"/>
    </row>
    <row r="63" spans="1:21" ht="65.25" customHeight="1" x14ac:dyDescent="0.2">
      <c r="A63" s="124" t="s">
        <v>396</v>
      </c>
      <c r="B63" s="124" t="s">
        <v>348</v>
      </c>
      <c r="C63" s="124" t="s">
        <v>19</v>
      </c>
      <c r="D63" s="91" t="s">
        <v>35</v>
      </c>
      <c r="E63" s="153" t="s">
        <v>35</v>
      </c>
      <c r="F63" s="139" t="s">
        <v>397</v>
      </c>
      <c r="G63" s="140">
        <v>140000</v>
      </c>
      <c r="H63" s="26">
        <v>0</v>
      </c>
      <c r="I63" s="27">
        <v>140000</v>
      </c>
      <c r="J63" s="27">
        <f>I63</f>
        <v>140000</v>
      </c>
      <c r="K63" s="5">
        <v>2013</v>
      </c>
      <c r="L63" s="28">
        <v>2013</v>
      </c>
      <c r="M63" s="5">
        <v>2013</v>
      </c>
      <c r="N63" s="5" t="s">
        <v>581</v>
      </c>
      <c r="O63" s="5" t="s">
        <v>581</v>
      </c>
      <c r="P63" s="5">
        <v>2013</v>
      </c>
      <c r="Q63" s="137" t="s">
        <v>310</v>
      </c>
      <c r="R63" s="138">
        <v>98755</v>
      </c>
      <c r="S63" s="138"/>
      <c r="T63" s="110"/>
      <c r="U63" s="75" t="s">
        <v>516</v>
      </c>
    </row>
    <row r="64" spans="1:21" ht="65.25" customHeight="1" x14ac:dyDescent="0.2">
      <c r="A64" s="265" t="s">
        <v>398</v>
      </c>
      <c r="B64" s="274" t="s">
        <v>348</v>
      </c>
      <c r="C64" s="274" t="s">
        <v>51</v>
      </c>
      <c r="D64" s="279" t="s">
        <v>52</v>
      </c>
      <c r="E64" s="276" t="s">
        <v>52</v>
      </c>
      <c r="F64" s="267" t="s">
        <v>399</v>
      </c>
      <c r="G64" s="269">
        <v>1500000</v>
      </c>
      <c r="H64" s="272">
        <v>0</v>
      </c>
      <c r="I64" s="260">
        <v>400000</v>
      </c>
      <c r="J64" s="27">
        <v>32340</v>
      </c>
      <c r="K64" s="5">
        <v>2014</v>
      </c>
      <c r="L64" s="34">
        <v>2014</v>
      </c>
      <c r="M64" s="258">
        <v>2016</v>
      </c>
      <c r="N64" s="258" t="s">
        <v>581</v>
      </c>
      <c r="O64" s="258" t="s">
        <v>581</v>
      </c>
      <c r="P64" s="258" t="s">
        <v>511</v>
      </c>
      <c r="Q64" s="35" t="s">
        <v>310</v>
      </c>
      <c r="R64" s="135">
        <f>32340+378839</f>
        <v>411179</v>
      </c>
      <c r="S64" s="35"/>
      <c r="T64" s="111"/>
      <c r="U64" s="75" t="s">
        <v>516</v>
      </c>
    </row>
    <row r="65" spans="1:21" ht="65.25" customHeight="1" x14ac:dyDescent="0.2">
      <c r="A65" s="266"/>
      <c r="B65" s="278"/>
      <c r="C65" s="278"/>
      <c r="D65" s="280"/>
      <c r="E65" s="277"/>
      <c r="F65" s="268"/>
      <c r="G65" s="270"/>
      <c r="H65" s="273"/>
      <c r="I65" s="261"/>
      <c r="J65" s="27">
        <v>500000</v>
      </c>
      <c r="K65" s="5">
        <v>2016</v>
      </c>
      <c r="L65" s="34">
        <v>2016</v>
      </c>
      <c r="M65" s="259"/>
      <c r="N65" s="259"/>
      <c r="O65" s="259"/>
      <c r="P65" s="259"/>
      <c r="Q65" s="129" t="s">
        <v>504</v>
      </c>
      <c r="R65" s="129"/>
      <c r="S65" s="129"/>
      <c r="T65" s="111"/>
      <c r="U65" s="75" t="s">
        <v>516</v>
      </c>
    </row>
    <row r="66" spans="1:21" ht="65.25" customHeight="1" x14ac:dyDescent="0.2">
      <c r="A66" s="265"/>
      <c r="B66" s="274" t="s">
        <v>348</v>
      </c>
      <c r="C66" s="274" t="s">
        <v>86</v>
      </c>
      <c r="D66" s="279" t="s">
        <v>85</v>
      </c>
      <c r="E66" s="276" t="s">
        <v>85</v>
      </c>
      <c r="F66" s="267" t="s">
        <v>400</v>
      </c>
      <c r="G66" s="270"/>
      <c r="H66" s="272">
        <v>0</v>
      </c>
      <c r="I66" s="260">
        <v>550000</v>
      </c>
      <c r="J66" s="27">
        <v>209000</v>
      </c>
      <c r="K66" s="5">
        <v>2016</v>
      </c>
      <c r="L66" s="29" t="s">
        <v>321</v>
      </c>
      <c r="M66" s="258">
        <v>2017</v>
      </c>
      <c r="N66" s="258" t="s">
        <v>581</v>
      </c>
      <c r="O66" s="258" t="s">
        <v>581</v>
      </c>
      <c r="P66" s="258" t="s">
        <v>511</v>
      </c>
      <c r="Q66" s="65" t="s">
        <v>314</v>
      </c>
      <c r="R66" s="65"/>
      <c r="S66" s="65"/>
      <c r="T66" s="111"/>
      <c r="U66" s="73"/>
    </row>
    <row r="67" spans="1:21" ht="65.25" customHeight="1" x14ac:dyDescent="0.2">
      <c r="A67" s="266"/>
      <c r="B67" s="278"/>
      <c r="C67" s="275"/>
      <c r="D67" s="325"/>
      <c r="E67" s="294"/>
      <c r="F67" s="285"/>
      <c r="G67" s="270"/>
      <c r="H67" s="273"/>
      <c r="I67" s="261"/>
      <c r="J67" s="27">
        <v>229000</v>
      </c>
      <c r="K67" s="5">
        <v>2017</v>
      </c>
      <c r="L67" s="28">
        <v>2017</v>
      </c>
      <c r="M67" s="262"/>
      <c r="N67" s="262"/>
      <c r="O67" s="262"/>
      <c r="P67" s="262"/>
      <c r="Q67" s="65" t="s">
        <v>314</v>
      </c>
      <c r="R67" s="65"/>
      <c r="S67" s="65"/>
      <c r="T67" s="111"/>
      <c r="U67" s="73"/>
    </row>
    <row r="68" spans="1:21" ht="65.25" customHeight="1" outlineLevel="1" x14ac:dyDescent="0.2">
      <c r="A68" s="265"/>
      <c r="B68" s="124" t="s">
        <v>348</v>
      </c>
      <c r="C68" s="278"/>
      <c r="D68" s="13" t="s">
        <v>87</v>
      </c>
      <c r="E68" s="295"/>
      <c r="F68" s="268"/>
      <c r="G68" s="271"/>
      <c r="H68" s="26">
        <v>0</v>
      </c>
      <c r="I68" s="27">
        <v>550000</v>
      </c>
      <c r="J68" s="27">
        <v>400000</v>
      </c>
      <c r="K68" s="5">
        <v>2017</v>
      </c>
      <c r="L68" s="28">
        <v>2017</v>
      </c>
      <c r="M68" s="259"/>
      <c r="N68" s="259"/>
      <c r="O68" s="259"/>
      <c r="P68" s="259"/>
      <c r="Q68" s="65" t="s">
        <v>314</v>
      </c>
      <c r="R68" s="65"/>
      <c r="S68" s="65" t="s">
        <v>510</v>
      </c>
      <c r="T68" s="111"/>
      <c r="U68" s="73"/>
    </row>
    <row r="69" spans="1:21" ht="65.25" customHeight="1" x14ac:dyDescent="0.2">
      <c r="A69" s="124" t="s">
        <v>401</v>
      </c>
      <c r="B69" s="124" t="s">
        <v>348</v>
      </c>
      <c r="C69" s="124" t="s">
        <v>53</v>
      </c>
      <c r="D69" s="91" t="s">
        <v>54</v>
      </c>
      <c r="E69" s="153" t="s">
        <v>54</v>
      </c>
      <c r="F69" s="139" t="s">
        <v>402</v>
      </c>
      <c r="G69" s="140">
        <v>300000</v>
      </c>
      <c r="H69" s="26">
        <v>0</v>
      </c>
      <c r="I69" s="27">
        <v>300000</v>
      </c>
      <c r="J69" s="27">
        <v>134000</v>
      </c>
      <c r="K69" s="5">
        <v>2015</v>
      </c>
      <c r="L69" s="28">
        <v>2015</v>
      </c>
      <c r="M69" s="5">
        <v>2015</v>
      </c>
      <c r="N69" s="5" t="s">
        <v>581</v>
      </c>
      <c r="O69" s="5" t="s">
        <v>581</v>
      </c>
      <c r="P69" s="5">
        <v>2015</v>
      </c>
      <c r="Q69" s="137" t="s">
        <v>310</v>
      </c>
      <c r="R69" s="138">
        <v>223247</v>
      </c>
      <c r="S69" s="138"/>
      <c r="T69" s="110"/>
      <c r="U69" s="75" t="s">
        <v>516</v>
      </c>
    </row>
    <row r="70" spans="1:21" ht="65.25" customHeight="1" x14ac:dyDescent="0.2">
      <c r="A70" s="265" t="s">
        <v>403</v>
      </c>
      <c r="B70" s="274" t="s">
        <v>348</v>
      </c>
      <c r="C70" s="274" t="s">
        <v>88</v>
      </c>
      <c r="D70" s="91" t="s">
        <v>215</v>
      </c>
      <c r="E70" s="276" t="s">
        <v>215</v>
      </c>
      <c r="F70" s="267" t="s">
        <v>405</v>
      </c>
      <c r="G70" s="269">
        <v>2800000</v>
      </c>
      <c r="H70" s="26">
        <v>0</v>
      </c>
      <c r="I70" s="27">
        <v>50000</v>
      </c>
      <c r="J70" s="27">
        <f>I70</f>
        <v>50000</v>
      </c>
      <c r="K70" s="5">
        <v>2013</v>
      </c>
      <c r="L70" s="29" t="s">
        <v>346</v>
      </c>
      <c r="M70" s="258">
        <v>2015</v>
      </c>
      <c r="N70" s="258" t="s">
        <v>581</v>
      </c>
      <c r="O70" s="258" t="s">
        <v>581</v>
      </c>
      <c r="P70" s="258" t="s">
        <v>511</v>
      </c>
      <c r="Q70" s="36" t="s">
        <v>310</v>
      </c>
      <c r="R70" s="60"/>
      <c r="S70" s="138"/>
      <c r="T70" s="110"/>
      <c r="U70" s="73"/>
    </row>
    <row r="71" spans="1:21" ht="65.25" customHeight="1" outlineLevel="1" x14ac:dyDescent="0.2">
      <c r="A71" s="265"/>
      <c r="B71" s="275"/>
      <c r="C71" s="275"/>
      <c r="D71" s="322" t="s">
        <v>404</v>
      </c>
      <c r="E71" s="294"/>
      <c r="F71" s="285"/>
      <c r="G71" s="270"/>
      <c r="H71" s="272">
        <v>0</v>
      </c>
      <c r="I71" s="260">
        <v>700000</v>
      </c>
      <c r="J71" s="27">
        <v>27560</v>
      </c>
      <c r="K71" s="5">
        <v>2014</v>
      </c>
      <c r="L71" s="29" t="s">
        <v>325</v>
      </c>
      <c r="M71" s="262"/>
      <c r="N71" s="262"/>
      <c r="O71" s="262"/>
      <c r="P71" s="262"/>
      <c r="Q71" s="36" t="s">
        <v>310</v>
      </c>
      <c r="R71" s="60"/>
      <c r="S71" s="137"/>
      <c r="T71" s="111"/>
      <c r="U71" s="75" t="s">
        <v>516</v>
      </c>
    </row>
    <row r="72" spans="1:21" ht="65.25" customHeight="1" outlineLevel="1" x14ac:dyDescent="0.2">
      <c r="A72" s="266"/>
      <c r="B72" s="278"/>
      <c r="C72" s="278"/>
      <c r="D72" s="324"/>
      <c r="E72" s="295"/>
      <c r="F72" s="268"/>
      <c r="G72" s="270"/>
      <c r="H72" s="273"/>
      <c r="I72" s="261"/>
      <c r="J72" s="27">
        <v>510000</v>
      </c>
      <c r="K72" s="5">
        <v>2015</v>
      </c>
      <c r="L72" s="29" t="s">
        <v>335</v>
      </c>
      <c r="M72" s="259"/>
      <c r="N72" s="259"/>
      <c r="O72" s="259"/>
      <c r="P72" s="259"/>
      <c r="Q72" s="37" t="s">
        <v>505</v>
      </c>
      <c r="R72" s="61"/>
      <c r="S72" s="65"/>
      <c r="T72" s="111"/>
      <c r="U72" s="75" t="s">
        <v>516</v>
      </c>
    </row>
    <row r="73" spans="1:21" ht="65.25" customHeight="1" x14ac:dyDescent="0.2">
      <c r="A73" s="265"/>
      <c r="B73" s="274" t="s">
        <v>348</v>
      </c>
      <c r="C73" s="274" t="s">
        <v>90</v>
      </c>
      <c r="D73" s="327" t="s">
        <v>89</v>
      </c>
      <c r="E73" s="290" t="s">
        <v>89</v>
      </c>
      <c r="F73" s="267" t="s">
        <v>406</v>
      </c>
      <c r="G73" s="270"/>
      <c r="H73" s="272">
        <v>0</v>
      </c>
      <c r="I73" s="260">
        <v>1050000</v>
      </c>
      <c r="J73" s="27">
        <v>309000</v>
      </c>
      <c r="K73" s="5">
        <v>2015</v>
      </c>
      <c r="L73" s="29" t="s">
        <v>313</v>
      </c>
      <c r="M73" s="258">
        <v>2016</v>
      </c>
      <c r="N73" s="258" t="s">
        <v>581</v>
      </c>
      <c r="O73" s="258" t="s">
        <v>581</v>
      </c>
      <c r="P73" s="258" t="s">
        <v>511</v>
      </c>
      <c r="Q73" s="65" t="s">
        <v>314</v>
      </c>
      <c r="R73" s="65"/>
      <c r="S73" s="65"/>
      <c r="T73" s="111"/>
      <c r="U73" s="73"/>
    </row>
    <row r="74" spans="1:21" ht="65.25" customHeight="1" x14ac:dyDescent="0.2">
      <c r="A74" s="266"/>
      <c r="B74" s="278"/>
      <c r="C74" s="278"/>
      <c r="D74" s="328"/>
      <c r="E74" s="291"/>
      <c r="F74" s="268"/>
      <c r="G74" s="270"/>
      <c r="H74" s="273"/>
      <c r="I74" s="261"/>
      <c r="J74" s="27">
        <v>473000</v>
      </c>
      <c r="K74" s="5">
        <v>2016</v>
      </c>
      <c r="L74" s="29" t="s">
        <v>321</v>
      </c>
      <c r="M74" s="259"/>
      <c r="N74" s="259"/>
      <c r="O74" s="259"/>
      <c r="P74" s="259"/>
      <c r="Q74" s="65" t="s">
        <v>314</v>
      </c>
      <c r="R74" s="65"/>
      <c r="S74" s="65"/>
      <c r="T74" s="111"/>
      <c r="U74" s="73"/>
    </row>
    <row r="75" spans="1:21" ht="65.25" customHeight="1" x14ac:dyDescent="0.2">
      <c r="A75" s="265"/>
      <c r="B75" s="124" t="s">
        <v>348</v>
      </c>
      <c r="C75" s="124" t="s">
        <v>268</v>
      </c>
      <c r="D75" s="91" t="s">
        <v>91</v>
      </c>
      <c r="E75" s="153" t="s">
        <v>91</v>
      </c>
      <c r="F75" s="139" t="s">
        <v>407</v>
      </c>
      <c r="G75" s="271"/>
      <c r="H75" s="26">
        <v>0</v>
      </c>
      <c r="I75" s="27">
        <v>1000000</v>
      </c>
      <c r="J75" s="27">
        <f>I75*0.78</f>
        <v>780000</v>
      </c>
      <c r="K75" s="5">
        <v>2016</v>
      </c>
      <c r="L75" s="29" t="s">
        <v>321</v>
      </c>
      <c r="M75" s="5">
        <v>2016</v>
      </c>
      <c r="N75" s="5">
        <v>2018</v>
      </c>
      <c r="O75" s="27">
        <v>565245.69999999995</v>
      </c>
      <c r="P75" s="5" t="s">
        <v>511</v>
      </c>
      <c r="Q75" s="65" t="s">
        <v>314</v>
      </c>
      <c r="R75" s="65"/>
      <c r="S75" s="65"/>
      <c r="T75" s="111"/>
      <c r="U75" s="73"/>
    </row>
    <row r="76" spans="1:21" ht="65.25" customHeight="1" x14ac:dyDescent="0.2">
      <c r="A76" s="124" t="s">
        <v>408</v>
      </c>
      <c r="B76" s="124" t="s">
        <v>348</v>
      </c>
      <c r="C76" s="124" t="s">
        <v>55</v>
      </c>
      <c r="D76" s="91" t="s">
        <v>56</v>
      </c>
      <c r="E76" s="153" t="s">
        <v>56</v>
      </c>
      <c r="F76" s="139" t="s">
        <v>409</v>
      </c>
      <c r="G76" s="140">
        <v>395000</v>
      </c>
      <c r="H76" s="26">
        <v>0</v>
      </c>
      <c r="I76" s="27">
        <v>395000</v>
      </c>
      <c r="J76" s="27">
        <v>300000</v>
      </c>
      <c r="K76" s="5">
        <v>2015</v>
      </c>
      <c r="L76" s="29" t="s">
        <v>335</v>
      </c>
      <c r="M76" s="5">
        <v>2015</v>
      </c>
      <c r="N76" s="5" t="s">
        <v>581</v>
      </c>
      <c r="O76" s="5" t="s">
        <v>581</v>
      </c>
      <c r="P76" s="5">
        <v>2016</v>
      </c>
      <c r="Q76" s="137" t="s">
        <v>310</v>
      </c>
      <c r="R76" s="138">
        <v>253693</v>
      </c>
      <c r="S76" s="138" t="s">
        <v>410</v>
      </c>
      <c r="T76" s="110"/>
      <c r="U76" s="73"/>
    </row>
    <row r="77" spans="1:21" ht="65.25" customHeight="1" x14ac:dyDescent="0.2">
      <c r="A77" s="124" t="s">
        <v>411</v>
      </c>
      <c r="B77" s="124" t="s">
        <v>348</v>
      </c>
      <c r="C77" s="124" t="s">
        <v>129</v>
      </c>
      <c r="D77" s="91" t="s">
        <v>128</v>
      </c>
      <c r="E77" s="153" t="s">
        <v>128</v>
      </c>
      <c r="F77" s="139" t="s">
        <v>412</v>
      </c>
      <c r="G77" s="140">
        <v>75000</v>
      </c>
      <c r="H77" s="26">
        <v>0</v>
      </c>
      <c r="I77" s="27">
        <v>75000</v>
      </c>
      <c r="J77" s="27">
        <f>I77*0.78</f>
        <v>58500</v>
      </c>
      <c r="K77" s="5">
        <v>2017</v>
      </c>
      <c r="L77" s="33" t="s">
        <v>413</v>
      </c>
      <c r="M77" s="5">
        <v>2017</v>
      </c>
      <c r="N77" s="5" t="s">
        <v>581</v>
      </c>
      <c r="O77" s="5" t="s">
        <v>581</v>
      </c>
      <c r="P77" s="5" t="s">
        <v>511</v>
      </c>
      <c r="Q77" s="65" t="s">
        <v>314</v>
      </c>
      <c r="R77" s="65"/>
      <c r="S77" s="65"/>
      <c r="T77" s="111"/>
      <c r="U77" s="73"/>
    </row>
    <row r="78" spans="1:21" ht="65.25" customHeight="1" x14ac:dyDescent="0.2">
      <c r="A78" s="265" t="s">
        <v>414</v>
      </c>
      <c r="B78" s="274" t="s">
        <v>348</v>
      </c>
      <c r="C78" s="274" t="s">
        <v>267</v>
      </c>
      <c r="D78" s="91" t="s">
        <v>216</v>
      </c>
      <c r="E78" s="276" t="s">
        <v>216</v>
      </c>
      <c r="F78" s="267" t="s">
        <v>415</v>
      </c>
      <c r="G78" s="269">
        <v>3000000</v>
      </c>
      <c r="H78" s="26">
        <v>0</v>
      </c>
      <c r="I78" s="27">
        <v>100000</v>
      </c>
      <c r="J78" s="27">
        <f>I78</f>
        <v>100000</v>
      </c>
      <c r="K78" s="5">
        <v>2013</v>
      </c>
      <c r="L78" s="29" t="s">
        <v>346</v>
      </c>
      <c r="M78" s="258">
        <v>2016</v>
      </c>
      <c r="N78" s="258" t="s">
        <v>581</v>
      </c>
      <c r="O78" s="258" t="s">
        <v>581</v>
      </c>
      <c r="P78" s="258">
        <v>2016</v>
      </c>
      <c r="Q78" s="35" t="s">
        <v>310</v>
      </c>
      <c r="R78" s="59">
        <v>42982</v>
      </c>
      <c r="S78" s="135"/>
      <c r="T78" s="110"/>
      <c r="U78" s="73"/>
    </row>
    <row r="79" spans="1:21" ht="65.25" customHeight="1" outlineLevel="1" x14ac:dyDescent="0.2">
      <c r="A79" s="265"/>
      <c r="B79" s="275"/>
      <c r="C79" s="275"/>
      <c r="D79" s="322" t="s">
        <v>217</v>
      </c>
      <c r="E79" s="294"/>
      <c r="F79" s="285"/>
      <c r="G79" s="270"/>
      <c r="H79" s="26">
        <v>0</v>
      </c>
      <c r="I79" s="260">
        <v>900000</v>
      </c>
      <c r="J79" s="27">
        <v>34358</v>
      </c>
      <c r="K79" s="5">
        <v>2014</v>
      </c>
      <c r="L79" s="29" t="s">
        <v>325</v>
      </c>
      <c r="M79" s="262"/>
      <c r="N79" s="262"/>
      <c r="O79" s="262"/>
      <c r="P79" s="262"/>
      <c r="Q79" s="137" t="s">
        <v>310</v>
      </c>
      <c r="R79" s="60">
        <v>616214</v>
      </c>
      <c r="S79" s="137"/>
      <c r="T79" s="111"/>
      <c r="U79" s="75" t="s">
        <v>516</v>
      </c>
    </row>
    <row r="80" spans="1:21" ht="65.25" customHeight="1" outlineLevel="1" x14ac:dyDescent="0.2">
      <c r="A80" s="266"/>
      <c r="B80" s="278"/>
      <c r="C80" s="278"/>
      <c r="D80" s="324"/>
      <c r="E80" s="295"/>
      <c r="F80" s="268"/>
      <c r="G80" s="270"/>
      <c r="H80" s="26">
        <v>0</v>
      </c>
      <c r="I80" s="261"/>
      <c r="J80" s="27">
        <v>700000</v>
      </c>
      <c r="K80" s="5">
        <v>2016</v>
      </c>
      <c r="L80" s="28">
        <v>2016</v>
      </c>
      <c r="M80" s="259"/>
      <c r="N80" s="259"/>
      <c r="O80" s="259"/>
      <c r="P80" s="259"/>
      <c r="Q80" s="56" t="s">
        <v>310</v>
      </c>
      <c r="R80" s="67">
        <v>7757</v>
      </c>
      <c r="S80" s="56"/>
      <c r="T80" s="111"/>
      <c r="U80" s="73"/>
    </row>
    <row r="81" spans="1:21" ht="65.25" customHeight="1" x14ac:dyDescent="0.2">
      <c r="A81" s="265"/>
      <c r="B81" s="124" t="s">
        <v>348</v>
      </c>
      <c r="C81" s="124" t="s">
        <v>90</v>
      </c>
      <c r="D81" s="91" t="s">
        <v>293</v>
      </c>
      <c r="E81" s="153" t="s">
        <v>293</v>
      </c>
      <c r="F81" s="139" t="s">
        <v>416</v>
      </c>
      <c r="G81" s="270"/>
      <c r="H81" s="26">
        <v>0</v>
      </c>
      <c r="I81" s="27">
        <v>800000</v>
      </c>
      <c r="J81" s="27">
        <v>536000</v>
      </c>
      <c r="K81" s="5">
        <v>2016</v>
      </c>
      <c r="L81" s="28" t="s">
        <v>321</v>
      </c>
      <c r="M81" s="5">
        <v>2017</v>
      </c>
      <c r="N81" s="5" t="s">
        <v>581</v>
      </c>
      <c r="O81" s="5" t="s">
        <v>581</v>
      </c>
      <c r="P81" s="5" t="s">
        <v>511</v>
      </c>
      <c r="Q81" s="65" t="s">
        <v>314</v>
      </c>
      <c r="R81" s="65"/>
      <c r="S81" s="65"/>
      <c r="T81" s="111"/>
      <c r="U81" s="73"/>
    </row>
    <row r="82" spans="1:21" ht="65.25" customHeight="1" x14ac:dyDescent="0.2">
      <c r="A82" s="265"/>
      <c r="B82" s="124" t="s">
        <v>348</v>
      </c>
      <c r="C82" s="124" t="s">
        <v>562</v>
      </c>
      <c r="D82" s="91" t="s">
        <v>294</v>
      </c>
      <c r="E82" s="153" t="s">
        <v>294</v>
      </c>
      <c r="F82" s="139" t="s">
        <v>417</v>
      </c>
      <c r="G82" s="271"/>
      <c r="H82" s="26">
        <v>0</v>
      </c>
      <c r="I82" s="27">
        <v>1200000</v>
      </c>
      <c r="J82" s="27">
        <v>624000</v>
      </c>
      <c r="K82" s="5">
        <v>2017</v>
      </c>
      <c r="L82" s="28">
        <v>2017</v>
      </c>
      <c r="M82" s="5">
        <v>2017</v>
      </c>
      <c r="N82" s="5">
        <v>2018</v>
      </c>
      <c r="O82" s="27">
        <v>2644200</v>
      </c>
      <c r="P82" s="5" t="s">
        <v>511</v>
      </c>
      <c r="Q82" s="65" t="s">
        <v>314</v>
      </c>
      <c r="R82" s="65"/>
      <c r="S82" s="65"/>
      <c r="T82" s="111"/>
      <c r="U82" s="73"/>
    </row>
    <row r="83" spans="1:21" ht="65.25" customHeight="1" x14ac:dyDescent="0.2">
      <c r="A83" s="265" t="s">
        <v>418</v>
      </c>
      <c r="B83" s="274" t="s">
        <v>348</v>
      </c>
      <c r="C83" s="274" t="s">
        <v>276</v>
      </c>
      <c r="D83" s="91" t="s">
        <v>57</v>
      </c>
      <c r="E83" s="276" t="s">
        <v>57</v>
      </c>
      <c r="F83" s="267" t="s">
        <v>419</v>
      </c>
      <c r="G83" s="269">
        <v>1850000</v>
      </c>
      <c r="H83" s="26">
        <v>200000</v>
      </c>
      <c r="I83" s="27">
        <v>400000</v>
      </c>
      <c r="J83" s="27">
        <v>399265</v>
      </c>
      <c r="K83" s="5">
        <v>2014</v>
      </c>
      <c r="L83" s="30">
        <v>2014</v>
      </c>
      <c r="M83" s="258">
        <v>2017</v>
      </c>
      <c r="N83" s="258">
        <v>2018</v>
      </c>
      <c r="O83" s="260">
        <v>1675440</v>
      </c>
      <c r="P83" s="258" t="s">
        <v>511</v>
      </c>
      <c r="Q83" s="137" t="s">
        <v>310</v>
      </c>
      <c r="R83" s="138"/>
      <c r="S83" s="137"/>
      <c r="T83" s="111"/>
      <c r="U83" s="75" t="s">
        <v>516</v>
      </c>
    </row>
    <row r="84" spans="1:21" ht="65.25" customHeight="1" outlineLevel="1" x14ac:dyDescent="0.2">
      <c r="A84" s="265"/>
      <c r="B84" s="275"/>
      <c r="C84" s="275"/>
      <c r="D84" s="13" t="s">
        <v>94</v>
      </c>
      <c r="E84" s="294"/>
      <c r="F84" s="285"/>
      <c r="G84" s="270"/>
      <c r="H84" s="26">
        <v>0</v>
      </c>
      <c r="I84" s="27">
        <v>700000</v>
      </c>
      <c r="J84" s="27">
        <v>446000</v>
      </c>
      <c r="K84" s="5">
        <v>2015</v>
      </c>
      <c r="L84" s="30">
        <v>2015</v>
      </c>
      <c r="M84" s="262"/>
      <c r="N84" s="262"/>
      <c r="O84" s="263"/>
      <c r="P84" s="262"/>
      <c r="Q84" s="137" t="s">
        <v>310</v>
      </c>
      <c r="R84" s="138"/>
      <c r="S84" s="137"/>
      <c r="T84" s="111"/>
      <c r="U84" s="73"/>
    </row>
    <row r="85" spans="1:21" ht="65.25" customHeight="1" outlineLevel="1" x14ac:dyDescent="0.2">
      <c r="A85" s="265"/>
      <c r="B85" s="278"/>
      <c r="C85" s="278"/>
      <c r="D85" s="13" t="s">
        <v>130</v>
      </c>
      <c r="E85" s="295"/>
      <c r="F85" s="268"/>
      <c r="G85" s="271"/>
      <c r="H85" s="26">
        <v>0</v>
      </c>
      <c r="I85" s="27">
        <v>550000</v>
      </c>
      <c r="J85" s="27">
        <v>329000</v>
      </c>
      <c r="K85" s="5">
        <v>2017</v>
      </c>
      <c r="L85" s="66" t="s">
        <v>506</v>
      </c>
      <c r="M85" s="259"/>
      <c r="N85" s="259"/>
      <c r="O85" s="261"/>
      <c r="P85" s="259"/>
      <c r="Q85" s="66" t="s">
        <v>314</v>
      </c>
      <c r="R85" s="66"/>
      <c r="S85" s="66"/>
      <c r="T85" s="111"/>
      <c r="U85" s="73"/>
    </row>
    <row r="86" spans="1:21" ht="65.25" customHeight="1" x14ac:dyDescent="0.2">
      <c r="A86" s="265" t="s">
        <v>420</v>
      </c>
      <c r="B86" s="274" t="s">
        <v>348</v>
      </c>
      <c r="C86" s="274" t="s">
        <v>98</v>
      </c>
      <c r="D86" s="95" t="s">
        <v>97</v>
      </c>
      <c r="E86" s="296" t="s">
        <v>97</v>
      </c>
      <c r="F86" s="267" t="s">
        <v>421</v>
      </c>
      <c r="G86" s="269">
        <v>6400190</v>
      </c>
      <c r="H86" s="272">
        <v>0</v>
      </c>
      <c r="I86" s="260">
        <v>2503279</v>
      </c>
      <c r="J86" s="27">
        <v>752000</v>
      </c>
      <c r="K86" s="5">
        <v>2016</v>
      </c>
      <c r="L86" s="29" t="s">
        <v>321</v>
      </c>
      <c r="M86" s="258">
        <v>2017</v>
      </c>
      <c r="N86" s="258">
        <v>2018</v>
      </c>
      <c r="O86" s="260">
        <v>1752000</v>
      </c>
      <c r="P86" s="258" t="s">
        <v>511</v>
      </c>
      <c r="Q86" s="65" t="s">
        <v>314</v>
      </c>
      <c r="R86" s="65"/>
      <c r="S86" s="65"/>
      <c r="T86" s="111"/>
      <c r="U86" s="73"/>
    </row>
    <row r="87" spans="1:21" ht="65.25" customHeight="1" x14ac:dyDescent="0.2">
      <c r="A87" s="266"/>
      <c r="B87" s="278"/>
      <c r="C87" s="278"/>
      <c r="D87" s="95" t="s">
        <v>97</v>
      </c>
      <c r="E87" s="297"/>
      <c r="F87" s="268"/>
      <c r="G87" s="270"/>
      <c r="H87" s="273"/>
      <c r="I87" s="261"/>
      <c r="J87" s="27">
        <v>1000000</v>
      </c>
      <c r="K87" s="5">
        <v>2017</v>
      </c>
      <c r="L87" s="28">
        <v>2017</v>
      </c>
      <c r="M87" s="259"/>
      <c r="N87" s="259"/>
      <c r="O87" s="261"/>
      <c r="P87" s="259"/>
      <c r="Q87" s="65" t="s">
        <v>314</v>
      </c>
      <c r="R87" s="65"/>
      <c r="S87" s="65"/>
      <c r="T87" s="111"/>
      <c r="U87" s="73"/>
    </row>
    <row r="88" spans="1:21" ht="65.25" customHeight="1" x14ac:dyDescent="0.2">
      <c r="A88" s="265"/>
      <c r="B88" s="274" t="s">
        <v>348</v>
      </c>
      <c r="C88" s="274" t="s">
        <v>39</v>
      </c>
      <c r="D88" s="91" t="s">
        <v>230</v>
      </c>
      <c r="E88" s="276" t="s">
        <v>230</v>
      </c>
      <c r="F88" s="267" t="s">
        <v>422</v>
      </c>
      <c r="G88" s="270"/>
      <c r="H88" s="26">
        <v>0</v>
      </c>
      <c r="I88" s="27">
        <v>0</v>
      </c>
      <c r="J88" s="27">
        <f>I88</f>
        <v>0</v>
      </c>
      <c r="K88" s="5">
        <v>2013</v>
      </c>
      <c r="L88" s="28">
        <v>2013</v>
      </c>
      <c r="M88" s="258">
        <v>2016</v>
      </c>
      <c r="N88" s="258" t="s">
        <v>581</v>
      </c>
      <c r="O88" s="258" t="s">
        <v>581</v>
      </c>
      <c r="P88" s="258" t="s">
        <v>511</v>
      </c>
      <c r="Q88" s="137" t="s">
        <v>310</v>
      </c>
      <c r="R88" s="138"/>
      <c r="S88" s="138"/>
      <c r="T88" s="110"/>
      <c r="U88" s="73"/>
    </row>
    <row r="89" spans="1:21" ht="65.25" customHeight="1" outlineLevel="1" x14ac:dyDescent="0.2">
      <c r="A89" s="265"/>
      <c r="B89" s="275"/>
      <c r="C89" s="275"/>
      <c r="D89" s="322" t="s">
        <v>231</v>
      </c>
      <c r="E89" s="294"/>
      <c r="F89" s="285"/>
      <c r="G89" s="270"/>
      <c r="H89" s="272">
        <v>0</v>
      </c>
      <c r="I89" s="260">
        <v>1800267</v>
      </c>
      <c r="J89" s="27">
        <v>325802</v>
      </c>
      <c r="K89" s="5">
        <v>2014</v>
      </c>
      <c r="L89" s="28">
        <v>2014</v>
      </c>
      <c r="M89" s="262"/>
      <c r="N89" s="262"/>
      <c r="O89" s="262"/>
      <c r="P89" s="262"/>
      <c r="Q89" s="137" t="s">
        <v>310</v>
      </c>
      <c r="R89" s="138"/>
      <c r="S89" s="138"/>
      <c r="T89" s="110"/>
      <c r="U89" s="73"/>
    </row>
    <row r="90" spans="1:21" ht="65.25" customHeight="1" outlineLevel="1" x14ac:dyDescent="0.2">
      <c r="A90" s="266"/>
      <c r="B90" s="275"/>
      <c r="C90" s="275"/>
      <c r="D90" s="323"/>
      <c r="E90" s="294"/>
      <c r="F90" s="285"/>
      <c r="G90" s="270"/>
      <c r="H90" s="316"/>
      <c r="I90" s="263"/>
      <c r="J90" s="27">
        <v>390000</v>
      </c>
      <c r="K90" s="5">
        <v>2015</v>
      </c>
      <c r="L90" s="28">
        <v>2015</v>
      </c>
      <c r="M90" s="262"/>
      <c r="N90" s="262"/>
      <c r="O90" s="262"/>
      <c r="P90" s="262"/>
      <c r="Q90" s="137" t="s">
        <v>310</v>
      </c>
      <c r="R90" s="138"/>
      <c r="S90" s="138"/>
      <c r="T90" s="110"/>
      <c r="U90" s="73"/>
    </row>
    <row r="91" spans="1:21" ht="65.25" customHeight="1" outlineLevel="1" x14ac:dyDescent="0.2">
      <c r="A91" s="266"/>
      <c r="B91" s="278"/>
      <c r="C91" s="278"/>
      <c r="D91" s="324"/>
      <c r="E91" s="295"/>
      <c r="F91" s="268"/>
      <c r="G91" s="270"/>
      <c r="H91" s="273"/>
      <c r="I91" s="261"/>
      <c r="J91" s="27">
        <v>610000</v>
      </c>
      <c r="K91" s="5">
        <v>2016</v>
      </c>
      <c r="L91" s="29" t="s">
        <v>321</v>
      </c>
      <c r="M91" s="259"/>
      <c r="N91" s="259"/>
      <c r="O91" s="259"/>
      <c r="P91" s="259"/>
      <c r="Q91" s="65" t="s">
        <v>314</v>
      </c>
      <c r="R91" s="65"/>
      <c r="S91" s="65"/>
      <c r="T91" s="111"/>
      <c r="U91" s="73"/>
    </row>
    <row r="92" spans="1:21" ht="65.25" customHeight="1" x14ac:dyDescent="0.2">
      <c r="A92" s="265"/>
      <c r="B92" s="124" t="s">
        <v>348</v>
      </c>
      <c r="C92" s="124" t="s">
        <v>96</v>
      </c>
      <c r="D92" s="92" t="s">
        <v>95</v>
      </c>
      <c r="E92" s="154" t="s">
        <v>95</v>
      </c>
      <c r="F92" s="139" t="s">
        <v>423</v>
      </c>
      <c r="G92" s="271"/>
      <c r="H92" s="26">
        <v>0</v>
      </c>
      <c r="I92" s="27">
        <v>2096644</v>
      </c>
      <c r="J92" s="27">
        <v>1914000</v>
      </c>
      <c r="K92" s="5">
        <v>2017</v>
      </c>
      <c r="L92" s="28">
        <v>2017</v>
      </c>
      <c r="M92" s="5">
        <v>2017</v>
      </c>
      <c r="N92" s="5" t="s">
        <v>581</v>
      </c>
      <c r="O92" s="5" t="s">
        <v>581</v>
      </c>
      <c r="P92" s="5" t="s">
        <v>511</v>
      </c>
      <c r="Q92" s="65" t="s">
        <v>314</v>
      </c>
      <c r="R92" s="65"/>
      <c r="S92" s="65"/>
      <c r="T92" s="111"/>
      <c r="U92" s="73"/>
    </row>
    <row r="93" spans="1:21" ht="65.25" customHeight="1" x14ac:dyDescent="0.2">
      <c r="A93" s="265" t="s">
        <v>424</v>
      </c>
      <c r="B93" s="274" t="s">
        <v>348</v>
      </c>
      <c r="C93" s="274" t="s">
        <v>99</v>
      </c>
      <c r="D93" s="91" t="s">
        <v>218</v>
      </c>
      <c r="E93" s="276" t="s">
        <v>218</v>
      </c>
      <c r="F93" s="267" t="s">
        <v>425</v>
      </c>
      <c r="G93" s="269">
        <v>4500000</v>
      </c>
      <c r="H93" s="26">
        <v>0</v>
      </c>
      <c r="I93" s="27">
        <v>50000</v>
      </c>
      <c r="J93" s="27">
        <f>I93</f>
        <v>50000</v>
      </c>
      <c r="K93" s="5">
        <v>2013</v>
      </c>
      <c r="L93" s="29" t="s">
        <v>346</v>
      </c>
      <c r="M93" s="258">
        <v>2015</v>
      </c>
      <c r="N93" s="258" t="s">
        <v>581</v>
      </c>
      <c r="O93" s="258" t="s">
        <v>581</v>
      </c>
      <c r="P93" s="258" t="s">
        <v>511</v>
      </c>
      <c r="Q93" s="137" t="s">
        <v>310</v>
      </c>
      <c r="R93" s="60"/>
      <c r="S93" s="138"/>
      <c r="T93" s="110"/>
      <c r="U93" s="73"/>
    </row>
    <row r="94" spans="1:21" ht="65.25" customHeight="1" outlineLevel="1" x14ac:dyDescent="0.2">
      <c r="A94" s="265"/>
      <c r="B94" s="275"/>
      <c r="C94" s="275"/>
      <c r="D94" s="322" t="s">
        <v>219</v>
      </c>
      <c r="E94" s="294"/>
      <c r="F94" s="285"/>
      <c r="G94" s="270"/>
      <c r="H94" s="272">
        <v>0</v>
      </c>
      <c r="I94" s="260">
        <v>850000</v>
      </c>
      <c r="J94" s="27">
        <v>41394</v>
      </c>
      <c r="K94" s="5">
        <v>2014</v>
      </c>
      <c r="L94" s="29" t="s">
        <v>325</v>
      </c>
      <c r="M94" s="262"/>
      <c r="N94" s="262"/>
      <c r="O94" s="262"/>
      <c r="P94" s="262"/>
      <c r="Q94" s="56" t="s">
        <v>310</v>
      </c>
      <c r="R94" s="60"/>
      <c r="S94" s="137"/>
      <c r="T94" s="111"/>
      <c r="U94" s="73"/>
    </row>
    <row r="95" spans="1:21" ht="65.25" customHeight="1" outlineLevel="1" x14ac:dyDescent="0.2">
      <c r="A95" s="266"/>
      <c r="B95" s="278"/>
      <c r="C95" s="278"/>
      <c r="D95" s="324"/>
      <c r="E95" s="295"/>
      <c r="F95" s="268"/>
      <c r="G95" s="270"/>
      <c r="H95" s="273"/>
      <c r="I95" s="261"/>
      <c r="J95" s="27">
        <v>500000</v>
      </c>
      <c r="K95" s="5">
        <v>2015</v>
      </c>
      <c r="L95" s="29" t="s">
        <v>335</v>
      </c>
      <c r="M95" s="259"/>
      <c r="N95" s="259"/>
      <c r="O95" s="259"/>
      <c r="P95" s="259"/>
      <c r="Q95" s="65" t="s">
        <v>314</v>
      </c>
      <c r="R95" s="61"/>
      <c r="S95" s="65"/>
      <c r="T95" s="111"/>
      <c r="U95" s="73"/>
    </row>
    <row r="96" spans="1:21" ht="65.25" customHeight="1" x14ac:dyDescent="0.2">
      <c r="A96" s="265"/>
      <c r="B96" s="274" t="s">
        <v>348</v>
      </c>
      <c r="C96" s="274" t="s">
        <v>193</v>
      </c>
      <c r="D96" s="279" t="s">
        <v>101</v>
      </c>
      <c r="E96" s="276" t="s">
        <v>101</v>
      </c>
      <c r="F96" s="267" t="s">
        <v>426</v>
      </c>
      <c r="G96" s="270"/>
      <c r="H96" s="272">
        <v>0</v>
      </c>
      <c r="I96" s="260">
        <v>1800000</v>
      </c>
      <c r="J96" s="27">
        <v>640000</v>
      </c>
      <c r="K96" s="5">
        <v>2015</v>
      </c>
      <c r="L96" s="29" t="s">
        <v>335</v>
      </c>
      <c r="M96" s="258">
        <v>2016</v>
      </c>
      <c r="N96" s="258" t="s">
        <v>581</v>
      </c>
      <c r="O96" s="258" t="s">
        <v>581</v>
      </c>
      <c r="P96" s="258" t="s">
        <v>511</v>
      </c>
      <c r="Q96" s="65" t="s">
        <v>314</v>
      </c>
      <c r="R96" s="65"/>
      <c r="S96" s="65"/>
      <c r="T96" s="111"/>
      <c r="U96" s="73"/>
    </row>
    <row r="97" spans="1:21" ht="65.25" customHeight="1" x14ac:dyDescent="0.2">
      <c r="A97" s="266"/>
      <c r="B97" s="278"/>
      <c r="C97" s="278"/>
      <c r="D97" s="325"/>
      <c r="E97" s="295"/>
      <c r="F97" s="268"/>
      <c r="G97" s="270"/>
      <c r="H97" s="273"/>
      <c r="I97" s="261"/>
      <c r="J97" s="27">
        <v>1000000</v>
      </c>
      <c r="K97" s="5">
        <v>2016</v>
      </c>
      <c r="L97" s="29" t="s">
        <v>321</v>
      </c>
      <c r="M97" s="259"/>
      <c r="N97" s="259"/>
      <c r="O97" s="259"/>
      <c r="P97" s="259"/>
      <c r="Q97" s="65" t="s">
        <v>314</v>
      </c>
      <c r="R97" s="65"/>
      <c r="S97" s="65"/>
      <c r="T97" s="111"/>
      <c r="U97" s="73"/>
    </row>
    <row r="98" spans="1:21" ht="65.25" customHeight="1" x14ac:dyDescent="0.2">
      <c r="A98" s="265"/>
      <c r="B98" s="124" t="s">
        <v>348</v>
      </c>
      <c r="C98" s="124" t="s">
        <v>194</v>
      </c>
      <c r="D98" s="91" t="s">
        <v>102</v>
      </c>
      <c r="E98" s="153" t="s">
        <v>102</v>
      </c>
      <c r="F98" s="139" t="s">
        <v>427</v>
      </c>
      <c r="G98" s="271"/>
      <c r="H98" s="26">
        <v>0</v>
      </c>
      <c r="I98" s="27">
        <v>1800000</v>
      </c>
      <c r="J98" s="27">
        <v>804000</v>
      </c>
      <c r="K98" s="5">
        <v>2016</v>
      </c>
      <c r="L98" s="66" t="s">
        <v>507</v>
      </c>
      <c r="M98" s="5">
        <v>2016</v>
      </c>
      <c r="N98" s="5">
        <v>2018</v>
      </c>
      <c r="O98" s="27">
        <v>2059200</v>
      </c>
      <c r="P98" s="5" t="s">
        <v>511</v>
      </c>
      <c r="Q98" s="66" t="s">
        <v>314</v>
      </c>
      <c r="R98" s="66"/>
      <c r="S98" s="66"/>
      <c r="T98" s="111"/>
      <c r="U98" s="73"/>
    </row>
    <row r="99" spans="1:21" ht="65.25" customHeight="1" x14ac:dyDescent="0.2">
      <c r="A99" s="124" t="s">
        <v>428</v>
      </c>
      <c r="B99" s="124" t="s">
        <v>348</v>
      </c>
      <c r="C99" s="124" t="s">
        <v>132</v>
      </c>
      <c r="D99" s="91" t="s">
        <v>131</v>
      </c>
      <c r="E99" s="153" t="s">
        <v>131</v>
      </c>
      <c r="F99" s="139" t="s">
        <v>429</v>
      </c>
      <c r="G99" s="140">
        <v>700000</v>
      </c>
      <c r="H99" s="26">
        <v>0</v>
      </c>
      <c r="I99" s="27">
        <v>700000</v>
      </c>
      <c r="J99" s="27">
        <v>346000</v>
      </c>
      <c r="K99" s="5">
        <v>2017</v>
      </c>
      <c r="L99" s="28">
        <v>2017</v>
      </c>
      <c r="M99" s="5">
        <v>2017</v>
      </c>
      <c r="N99" s="5" t="s">
        <v>581</v>
      </c>
      <c r="O99" s="5" t="s">
        <v>581</v>
      </c>
      <c r="P99" s="5" t="s">
        <v>511</v>
      </c>
      <c r="Q99" s="65" t="s">
        <v>314</v>
      </c>
      <c r="R99" s="65"/>
      <c r="S99" s="65"/>
      <c r="T99" s="111"/>
      <c r="U99" s="73"/>
    </row>
    <row r="100" spans="1:21" ht="65.25" customHeight="1" x14ac:dyDescent="0.2">
      <c r="A100" s="274" t="s">
        <v>430</v>
      </c>
      <c r="B100" s="274" t="s">
        <v>376</v>
      </c>
      <c r="C100" s="274" t="s">
        <v>59</v>
      </c>
      <c r="D100" s="91" t="s">
        <v>103</v>
      </c>
      <c r="E100" s="276" t="s">
        <v>103</v>
      </c>
      <c r="F100" s="267" t="s">
        <v>431</v>
      </c>
      <c r="G100" s="269">
        <v>450000</v>
      </c>
      <c r="H100" s="26">
        <v>0</v>
      </c>
      <c r="I100" s="27">
        <v>200000</v>
      </c>
      <c r="J100" s="27">
        <f>I100*0.78</f>
        <v>156000</v>
      </c>
      <c r="K100" s="5">
        <v>2016</v>
      </c>
      <c r="L100" s="29" t="s">
        <v>321</v>
      </c>
      <c r="M100" s="258">
        <v>2017</v>
      </c>
      <c r="N100" s="258">
        <v>2018</v>
      </c>
      <c r="O100" s="260">
        <v>1911780</v>
      </c>
      <c r="P100" s="258" t="s">
        <v>511</v>
      </c>
      <c r="Q100" s="65" t="s">
        <v>314</v>
      </c>
      <c r="R100" s="65"/>
      <c r="S100" s="65"/>
      <c r="T100" s="111"/>
      <c r="U100" s="73"/>
    </row>
    <row r="101" spans="1:21" ht="65.25" customHeight="1" outlineLevel="1" x14ac:dyDescent="0.2">
      <c r="A101" s="278"/>
      <c r="B101" s="278"/>
      <c r="C101" s="278"/>
      <c r="D101" s="13" t="s">
        <v>105</v>
      </c>
      <c r="E101" s="295"/>
      <c r="F101" s="268"/>
      <c r="G101" s="271"/>
      <c r="H101" s="26">
        <v>0</v>
      </c>
      <c r="I101" s="27">
        <v>250000</v>
      </c>
      <c r="J101" s="27">
        <f>I101*0.78</f>
        <v>195000</v>
      </c>
      <c r="K101" s="5">
        <v>2017</v>
      </c>
      <c r="L101" s="28">
        <v>2017</v>
      </c>
      <c r="M101" s="259"/>
      <c r="N101" s="259"/>
      <c r="O101" s="261"/>
      <c r="P101" s="259"/>
      <c r="Q101" s="65" t="s">
        <v>314</v>
      </c>
      <c r="R101" s="65"/>
      <c r="S101" s="65"/>
      <c r="T101" s="111"/>
      <c r="U101" s="73"/>
    </row>
    <row r="102" spans="1:21" ht="65.25" customHeight="1" x14ac:dyDescent="0.2">
      <c r="A102" s="274" t="s">
        <v>432</v>
      </c>
      <c r="B102" s="274" t="s">
        <v>376</v>
      </c>
      <c r="C102" s="274" t="s">
        <v>275</v>
      </c>
      <c r="D102" s="91" t="s">
        <v>220</v>
      </c>
      <c r="E102" s="276" t="s">
        <v>220</v>
      </c>
      <c r="F102" s="267" t="s">
        <v>579</v>
      </c>
      <c r="G102" s="269">
        <v>3000000</v>
      </c>
      <c r="H102" s="26">
        <v>0</v>
      </c>
      <c r="I102" s="27">
        <v>100000</v>
      </c>
      <c r="J102" s="27">
        <f>I102</f>
        <v>100000</v>
      </c>
      <c r="K102" s="5">
        <v>2013</v>
      </c>
      <c r="L102" s="29" t="s">
        <v>328</v>
      </c>
      <c r="M102" s="258">
        <v>2017</v>
      </c>
      <c r="N102" s="258">
        <v>2018</v>
      </c>
      <c r="O102" s="260">
        <v>3463574.4</v>
      </c>
      <c r="P102" s="258" t="s">
        <v>511</v>
      </c>
      <c r="Q102" s="65" t="s">
        <v>314</v>
      </c>
      <c r="R102" s="31"/>
      <c r="S102" s="31"/>
      <c r="T102" s="110"/>
      <c r="U102" s="73"/>
    </row>
    <row r="103" spans="1:21" ht="65.25" customHeight="1" outlineLevel="1" x14ac:dyDescent="0.2">
      <c r="A103" s="275"/>
      <c r="B103" s="275"/>
      <c r="C103" s="275"/>
      <c r="D103" s="13" t="s">
        <v>433</v>
      </c>
      <c r="E103" s="294"/>
      <c r="F103" s="285"/>
      <c r="G103" s="270"/>
      <c r="H103" s="26">
        <v>0</v>
      </c>
      <c r="I103" s="27">
        <v>200000</v>
      </c>
      <c r="J103" s="27">
        <v>215093</v>
      </c>
      <c r="K103" s="5">
        <v>2014</v>
      </c>
      <c r="L103" s="28" t="s">
        <v>434</v>
      </c>
      <c r="M103" s="262"/>
      <c r="N103" s="262"/>
      <c r="O103" s="263"/>
      <c r="P103" s="262"/>
      <c r="Q103" s="65" t="s">
        <v>314</v>
      </c>
      <c r="R103" s="65"/>
      <c r="S103" s="65"/>
      <c r="T103" s="111"/>
      <c r="U103" s="73"/>
    </row>
    <row r="104" spans="1:21" ht="65.25" customHeight="1" outlineLevel="1" x14ac:dyDescent="0.2">
      <c r="A104" s="275"/>
      <c r="B104" s="275"/>
      <c r="C104" s="275"/>
      <c r="D104" s="13" t="s">
        <v>435</v>
      </c>
      <c r="E104" s="294"/>
      <c r="F104" s="285"/>
      <c r="G104" s="270"/>
      <c r="H104" s="26">
        <v>0</v>
      </c>
      <c r="I104" s="27">
        <v>650000</v>
      </c>
      <c r="J104" s="27">
        <f>I104*0.78</f>
        <v>507000</v>
      </c>
      <c r="K104" s="5">
        <v>2015</v>
      </c>
      <c r="L104" s="29" t="s">
        <v>313</v>
      </c>
      <c r="M104" s="262"/>
      <c r="N104" s="262"/>
      <c r="O104" s="263"/>
      <c r="P104" s="262"/>
      <c r="Q104" s="65" t="s">
        <v>314</v>
      </c>
      <c r="R104" s="65"/>
      <c r="S104" s="65"/>
      <c r="T104" s="111"/>
      <c r="U104" s="73"/>
    </row>
    <row r="105" spans="1:21" ht="65.25" customHeight="1" outlineLevel="1" x14ac:dyDescent="0.2">
      <c r="A105" s="275"/>
      <c r="B105" s="275"/>
      <c r="C105" s="275"/>
      <c r="D105" s="13" t="s">
        <v>436</v>
      </c>
      <c r="E105" s="294"/>
      <c r="F105" s="285"/>
      <c r="G105" s="270"/>
      <c r="H105" s="26">
        <v>0</v>
      </c>
      <c r="I105" s="27">
        <v>950000</v>
      </c>
      <c r="J105" s="27">
        <v>741000</v>
      </c>
      <c r="K105" s="5">
        <v>2016</v>
      </c>
      <c r="L105" s="29" t="s">
        <v>313</v>
      </c>
      <c r="M105" s="262"/>
      <c r="N105" s="262"/>
      <c r="O105" s="263"/>
      <c r="P105" s="262"/>
      <c r="Q105" s="65" t="s">
        <v>314</v>
      </c>
      <c r="R105" s="65"/>
      <c r="S105" s="65"/>
      <c r="T105" s="111"/>
      <c r="U105" s="73"/>
    </row>
    <row r="106" spans="1:21" ht="65.25" customHeight="1" outlineLevel="1" x14ac:dyDescent="0.2">
      <c r="A106" s="278"/>
      <c r="B106" s="278"/>
      <c r="C106" s="278"/>
      <c r="D106" s="13" t="s">
        <v>437</v>
      </c>
      <c r="E106" s="295"/>
      <c r="F106" s="268"/>
      <c r="G106" s="271"/>
      <c r="H106" s="26">
        <v>0</v>
      </c>
      <c r="I106" s="27">
        <v>1100000</v>
      </c>
      <c r="J106" s="27">
        <v>944000</v>
      </c>
      <c r="K106" s="5">
        <v>2017</v>
      </c>
      <c r="L106" s="28">
        <v>2017</v>
      </c>
      <c r="M106" s="259"/>
      <c r="N106" s="259"/>
      <c r="O106" s="261"/>
      <c r="P106" s="259"/>
      <c r="Q106" s="65" t="s">
        <v>314</v>
      </c>
      <c r="R106" s="65"/>
      <c r="S106" s="65"/>
      <c r="T106" s="111"/>
      <c r="U106" s="73"/>
    </row>
    <row r="107" spans="1:21" ht="65.25" customHeight="1" x14ac:dyDescent="0.2">
      <c r="A107" s="124" t="s">
        <v>432</v>
      </c>
      <c r="B107" s="124" t="s">
        <v>376</v>
      </c>
      <c r="C107" s="124" t="s">
        <v>20</v>
      </c>
      <c r="D107" s="91" t="s">
        <v>36</v>
      </c>
      <c r="E107" s="153" t="s">
        <v>36</v>
      </c>
      <c r="F107" s="139" t="s">
        <v>438</v>
      </c>
      <c r="G107" s="140">
        <v>200000</v>
      </c>
      <c r="H107" s="26">
        <v>0</v>
      </c>
      <c r="I107" s="27">
        <v>200000</v>
      </c>
      <c r="J107" s="27">
        <f>I107</f>
        <v>200000</v>
      </c>
      <c r="K107" s="5">
        <v>2013</v>
      </c>
      <c r="L107" s="29" t="s">
        <v>346</v>
      </c>
      <c r="M107" s="5">
        <v>2013</v>
      </c>
      <c r="N107" s="5" t="s">
        <v>581</v>
      </c>
      <c r="O107" s="5" t="s">
        <v>581</v>
      </c>
      <c r="P107" s="5">
        <v>2014</v>
      </c>
      <c r="Q107" s="137" t="s">
        <v>310</v>
      </c>
      <c r="R107" s="138">
        <v>304324</v>
      </c>
      <c r="S107" s="138" t="s">
        <v>329</v>
      </c>
      <c r="T107" s="110"/>
      <c r="U107" s="73"/>
    </row>
    <row r="108" spans="1:21" ht="65.25" customHeight="1" x14ac:dyDescent="0.2">
      <c r="A108" s="274" t="s">
        <v>439</v>
      </c>
      <c r="B108" s="274" t="s">
        <v>376</v>
      </c>
      <c r="C108" s="274" t="s">
        <v>23</v>
      </c>
      <c r="D108" s="91" t="s">
        <v>58</v>
      </c>
      <c r="E108" s="276" t="s">
        <v>58</v>
      </c>
      <c r="F108" s="267" t="s">
        <v>23</v>
      </c>
      <c r="G108" s="269">
        <v>600000</v>
      </c>
      <c r="H108" s="26">
        <v>121622</v>
      </c>
      <c r="I108" s="27">
        <v>100000</v>
      </c>
      <c r="J108" s="27">
        <v>2220</v>
      </c>
      <c r="K108" s="5">
        <v>2014</v>
      </c>
      <c r="L108" s="28">
        <v>2014</v>
      </c>
      <c r="M108" s="258">
        <v>2015</v>
      </c>
      <c r="N108" s="258" t="s">
        <v>581</v>
      </c>
      <c r="O108" s="258" t="s">
        <v>581</v>
      </c>
      <c r="P108" s="258" t="s">
        <v>511</v>
      </c>
      <c r="Q108" s="137" t="s">
        <v>310</v>
      </c>
      <c r="R108" s="138"/>
      <c r="S108" s="138"/>
      <c r="T108" s="110"/>
      <c r="U108" s="73"/>
    </row>
    <row r="109" spans="1:21" ht="65.25" customHeight="1" outlineLevel="1" x14ac:dyDescent="0.2">
      <c r="A109" s="278"/>
      <c r="B109" s="278"/>
      <c r="C109" s="278"/>
      <c r="D109" s="13" t="s">
        <v>106</v>
      </c>
      <c r="E109" s="295"/>
      <c r="F109" s="268"/>
      <c r="G109" s="271"/>
      <c r="H109" s="26">
        <v>0</v>
      </c>
      <c r="I109" s="27">
        <v>378378</v>
      </c>
      <c r="J109" s="27">
        <v>375000</v>
      </c>
      <c r="K109" s="5">
        <v>2015</v>
      </c>
      <c r="L109" s="29" t="s">
        <v>335</v>
      </c>
      <c r="M109" s="259"/>
      <c r="N109" s="259"/>
      <c r="O109" s="259"/>
      <c r="P109" s="259"/>
      <c r="Q109" s="65" t="s">
        <v>505</v>
      </c>
      <c r="R109" s="65"/>
      <c r="S109" s="65"/>
      <c r="T109" s="111"/>
      <c r="U109" s="73"/>
    </row>
    <row r="110" spans="1:21" ht="65.25" customHeight="1" x14ac:dyDescent="0.2">
      <c r="A110" s="274" t="s">
        <v>440</v>
      </c>
      <c r="B110" s="274" t="s">
        <v>376</v>
      </c>
      <c r="C110" s="274" t="s">
        <v>59</v>
      </c>
      <c r="D110" s="91" t="s">
        <v>251</v>
      </c>
      <c r="E110" s="276" t="s">
        <v>251</v>
      </c>
      <c r="F110" s="267" t="s">
        <v>585</v>
      </c>
      <c r="G110" s="269">
        <v>350000</v>
      </c>
      <c r="H110" s="26">
        <v>0</v>
      </c>
      <c r="I110" s="27">
        <v>150000</v>
      </c>
      <c r="J110" s="27">
        <f>I110*0.78</f>
        <v>117000</v>
      </c>
      <c r="K110" s="5">
        <v>2016</v>
      </c>
      <c r="L110" s="29" t="s">
        <v>321</v>
      </c>
      <c r="M110" s="258">
        <v>2017</v>
      </c>
      <c r="N110" s="258" t="s">
        <v>581</v>
      </c>
      <c r="O110" s="258" t="s">
        <v>581</v>
      </c>
      <c r="P110" s="258" t="s">
        <v>511</v>
      </c>
      <c r="Q110" s="65" t="s">
        <v>314</v>
      </c>
      <c r="R110" s="65"/>
      <c r="S110" s="65"/>
      <c r="T110" s="111"/>
      <c r="U110" s="73"/>
    </row>
    <row r="111" spans="1:21" ht="65.25" customHeight="1" outlineLevel="1" x14ac:dyDescent="0.2">
      <c r="A111" s="278"/>
      <c r="B111" s="278"/>
      <c r="C111" s="278"/>
      <c r="D111" s="13" t="s">
        <v>252</v>
      </c>
      <c r="E111" s="295"/>
      <c r="F111" s="268"/>
      <c r="G111" s="271"/>
      <c r="H111" s="26">
        <v>0</v>
      </c>
      <c r="I111" s="27">
        <v>200000</v>
      </c>
      <c r="J111" s="27">
        <f>I111*0.78</f>
        <v>156000</v>
      </c>
      <c r="K111" s="5">
        <v>2017</v>
      </c>
      <c r="L111" s="28">
        <v>2017</v>
      </c>
      <c r="M111" s="259"/>
      <c r="N111" s="259"/>
      <c r="O111" s="259"/>
      <c r="P111" s="259"/>
      <c r="Q111" s="65" t="s">
        <v>314</v>
      </c>
      <c r="R111" s="65"/>
      <c r="S111" s="65"/>
      <c r="T111" s="111"/>
      <c r="U111" s="73"/>
    </row>
    <row r="112" spans="1:21" ht="65.25" customHeight="1" outlineLevel="1" x14ac:dyDescent="0.2">
      <c r="A112" s="274" t="s">
        <v>441</v>
      </c>
      <c r="B112" s="274" t="s">
        <v>376</v>
      </c>
      <c r="C112" s="274" t="s">
        <v>156</v>
      </c>
      <c r="D112" s="13" t="s">
        <v>442</v>
      </c>
      <c r="E112" s="276" t="s">
        <v>185</v>
      </c>
      <c r="F112" s="267" t="s">
        <v>443</v>
      </c>
      <c r="G112" s="269">
        <v>3600550</v>
      </c>
      <c r="H112" s="26">
        <v>2422947</v>
      </c>
      <c r="I112" s="27">
        <v>50000</v>
      </c>
      <c r="J112" s="27">
        <f>I112</f>
        <v>50000</v>
      </c>
      <c r="K112" s="5">
        <v>2013</v>
      </c>
      <c r="L112" s="28">
        <v>2013</v>
      </c>
      <c r="M112" s="258">
        <v>2014</v>
      </c>
      <c r="N112" s="258" t="s">
        <v>581</v>
      </c>
      <c r="O112" s="258" t="s">
        <v>581</v>
      </c>
      <c r="P112" s="258" t="s">
        <v>511</v>
      </c>
      <c r="Q112" s="137" t="s">
        <v>310</v>
      </c>
      <c r="R112" s="138">
        <v>12811</v>
      </c>
      <c r="S112" s="138"/>
      <c r="T112" s="110"/>
      <c r="U112" s="73"/>
    </row>
    <row r="113" spans="1:21" ht="65.25" customHeight="1" x14ac:dyDescent="0.2">
      <c r="A113" s="275"/>
      <c r="B113" s="278"/>
      <c r="C113" s="278"/>
      <c r="D113" s="91" t="s">
        <v>185</v>
      </c>
      <c r="E113" s="295"/>
      <c r="F113" s="268"/>
      <c r="G113" s="270"/>
      <c r="H113" s="26">
        <v>0</v>
      </c>
      <c r="I113" s="27">
        <v>500000</v>
      </c>
      <c r="J113" s="27">
        <v>212844</v>
      </c>
      <c r="K113" s="5">
        <v>2014</v>
      </c>
      <c r="L113" s="29" t="s">
        <v>434</v>
      </c>
      <c r="M113" s="259"/>
      <c r="N113" s="259"/>
      <c r="O113" s="259"/>
      <c r="P113" s="259"/>
      <c r="Q113" s="65" t="s">
        <v>314</v>
      </c>
      <c r="R113" s="31"/>
      <c r="S113" s="31" t="s">
        <v>444</v>
      </c>
      <c r="T113" s="110"/>
      <c r="U113" s="75" t="s">
        <v>516</v>
      </c>
    </row>
    <row r="114" spans="1:21" ht="65.25" customHeight="1" x14ac:dyDescent="0.2">
      <c r="A114" s="275"/>
      <c r="B114" s="124" t="s">
        <v>376</v>
      </c>
      <c r="C114" s="124" t="s">
        <v>157</v>
      </c>
      <c r="D114" s="91" t="s">
        <v>186</v>
      </c>
      <c r="E114" s="153" t="s">
        <v>186</v>
      </c>
      <c r="F114" s="139" t="s">
        <v>445</v>
      </c>
      <c r="G114" s="270"/>
      <c r="H114" s="26">
        <v>0</v>
      </c>
      <c r="I114" s="260">
        <v>627603</v>
      </c>
      <c r="J114" s="131">
        <v>667500</v>
      </c>
      <c r="K114" s="5">
        <v>2015</v>
      </c>
      <c r="L114" s="29" t="s">
        <v>335</v>
      </c>
      <c r="M114" s="5">
        <v>2015</v>
      </c>
      <c r="N114" s="5" t="s">
        <v>581</v>
      </c>
      <c r="O114" s="5" t="s">
        <v>581</v>
      </c>
      <c r="P114" s="5">
        <v>2016</v>
      </c>
      <c r="Q114" s="137" t="s">
        <v>310</v>
      </c>
      <c r="R114" s="138">
        <v>933308</v>
      </c>
      <c r="S114" s="138" t="s">
        <v>444</v>
      </c>
      <c r="T114" s="110"/>
      <c r="U114" s="73"/>
    </row>
    <row r="115" spans="1:21" ht="65.25" customHeight="1" x14ac:dyDescent="0.2">
      <c r="A115" s="278"/>
      <c r="B115" s="124" t="s">
        <v>376</v>
      </c>
      <c r="C115" s="124" t="s">
        <v>158</v>
      </c>
      <c r="D115" s="99" t="s">
        <v>202</v>
      </c>
      <c r="E115" s="154" t="s">
        <v>202</v>
      </c>
      <c r="F115" s="133" t="s">
        <v>446</v>
      </c>
      <c r="G115" s="271"/>
      <c r="H115" s="26">
        <v>0</v>
      </c>
      <c r="I115" s="261"/>
      <c r="J115" s="27" t="s">
        <v>581</v>
      </c>
      <c r="K115" s="5">
        <v>2016</v>
      </c>
      <c r="L115" s="29" t="s">
        <v>321</v>
      </c>
      <c r="M115" s="5">
        <v>2016</v>
      </c>
      <c r="N115" s="5" t="s">
        <v>581</v>
      </c>
      <c r="O115" s="5" t="s">
        <v>581</v>
      </c>
      <c r="P115" s="5" t="s">
        <v>511</v>
      </c>
      <c r="Q115" s="65" t="s">
        <v>314</v>
      </c>
      <c r="R115" s="31"/>
      <c r="S115" s="31"/>
      <c r="T115" s="110"/>
      <c r="U115" s="73"/>
    </row>
    <row r="116" spans="1:21" ht="65.25" customHeight="1" x14ac:dyDescent="0.2">
      <c r="A116" s="274" t="s">
        <v>447</v>
      </c>
      <c r="B116" s="274" t="s">
        <v>376</v>
      </c>
      <c r="C116" s="274" t="s">
        <v>107</v>
      </c>
      <c r="D116" s="91" t="s">
        <v>241</v>
      </c>
      <c r="E116" s="276" t="s">
        <v>241</v>
      </c>
      <c r="F116" s="267" t="s">
        <v>448</v>
      </c>
      <c r="G116" s="305">
        <v>900000</v>
      </c>
      <c r="H116" s="26">
        <v>0</v>
      </c>
      <c r="I116" s="27">
        <v>400000</v>
      </c>
      <c r="J116" s="27">
        <f>I116*0.78</f>
        <v>312000</v>
      </c>
      <c r="K116" s="5">
        <v>2016</v>
      </c>
      <c r="L116" s="29" t="s">
        <v>321</v>
      </c>
      <c r="M116" s="258">
        <v>2017</v>
      </c>
      <c r="N116" s="258">
        <v>2018</v>
      </c>
      <c r="O116" s="260">
        <v>1097460</v>
      </c>
      <c r="P116" s="258" t="s">
        <v>511</v>
      </c>
      <c r="Q116" s="65" t="s">
        <v>314</v>
      </c>
      <c r="R116" s="65"/>
      <c r="S116" s="65"/>
      <c r="T116" s="111"/>
      <c r="U116" s="73"/>
    </row>
    <row r="117" spans="1:21" ht="65.25" customHeight="1" outlineLevel="1" x14ac:dyDescent="0.2">
      <c r="A117" s="278"/>
      <c r="B117" s="278"/>
      <c r="C117" s="278"/>
      <c r="D117" s="13" t="s">
        <v>242</v>
      </c>
      <c r="E117" s="295"/>
      <c r="F117" s="268"/>
      <c r="G117" s="306"/>
      <c r="H117" s="26">
        <v>0</v>
      </c>
      <c r="I117" s="27">
        <v>500000</v>
      </c>
      <c r="J117" s="27">
        <v>340000</v>
      </c>
      <c r="K117" s="5">
        <v>2017</v>
      </c>
      <c r="L117" s="66" t="s">
        <v>506</v>
      </c>
      <c r="M117" s="259"/>
      <c r="N117" s="259"/>
      <c r="O117" s="261"/>
      <c r="P117" s="259"/>
      <c r="Q117" s="66" t="s">
        <v>314</v>
      </c>
      <c r="R117" s="66"/>
      <c r="S117" s="66"/>
      <c r="T117" s="111"/>
      <c r="U117" s="73"/>
    </row>
    <row r="118" spans="1:21" ht="65.25" customHeight="1" x14ac:dyDescent="0.2">
      <c r="A118" s="274" t="s">
        <v>449</v>
      </c>
      <c r="B118" s="274" t="s">
        <v>376</v>
      </c>
      <c r="C118" s="274" t="s">
        <v>21</v>
      </c>
      <c r="D118" s="91" t="s">
        <v>221</v>
      </c>
      <c r="E118" s="276" t="s">
        <v>221</v>
      </c>
      <c r="F118" s="292" t="s">
        <v>493</v>
      </c>
      <c r="G118" s="269">
        <v>1600000</v>
      </c>
      <c r="H118" s="26">
        <v>0</v>
      </c>
      <c r="I118" s="27">
        <v>100000</v>
      </c>
      <c r="J118" s="27">
        <f>I118</f>
        <v>100000</v>
      </c>
      <c r="K118" s="5">
        <v>2013</v>
      </c>
      <c r="L118" s="29" t="s">
        <v>328</v>
      </c>
      <c r="M118" s="258">
        <v>2017</v>
      </c>
      <c r="N118" s="258" t="s">
        <v>581</v>
      </c>
      <c r="O118" s="258" t="s">
        <v>581</v>
      </c>
      <c r="P118" s="258" t="s">
        <v>511</v>
      </c>
      <c r="Q118" s="65" t="s">
        <v>314</v>
      </c>
      <c r="R118" s="31"/>
      <c r="S118" s="31"/>
      <c r="T118" s="110"/>
      <c r="U118" s="73"/>
    </row>
    <row r="119" spans="1:21" ht="65.25" customHeight="1" outlineLevel="1" x14ac:dyDescent="0.2">
      <c r="A119" s="275"/>
      <c r="B119" s="275"/>
      <c r="C119" s="275"/>
      <c r="D119" s="13" t="s">
        <v>450</v>
      </c>
      <c r="E119" s="294"/>
      <c r="F119" s="292"/>
      <c r="G119" s="270"/>
      <c r="H119" s="26">
        <v>0</v>
      </c>
      <c r="I119" s="27">
        <v>300000</v>
      </c>
      <c r="J119" s="27">
        <v>60521</v>
      </c>
      <c r="K119" s="5">
        <v>2014</v>
      </c>
      <c r="L119" s="28" t="s">
        <v>434</v>
      </c>
      <c r="M119" s="262"/>
      <c r="N119" s="262"/>
      <c r="O119" s="262"/>
      <c r="P119" s="262"/>
      <c r="Q119" s="65" t="s">
        <v>314</v>
      </c>
      <c r="R119" s="39"/>
      <c r="S119" s="58"/>
      <c r="T119" s="112"/>
      <c r="U119" s="73"/>
    </row>
    <row r="120" spans="1:21" ht="65.25" customHeight="1" outlineLevel="1" x14ac:dyDescent="0.2">
      <c r="A120" s="275"/>
      <c r="B120" s="275"/>
      <c r="C120" s="275"/>
      <c r="D120" s="13" t="s">
        <v>451</v>
      </c>
      <c r="E120" s="294"/>
      <c r="F120" s="292"/>
      <c r="G120" s="270"/>
      <c r="H120" s="26">
        <v>0</v>
      </c>
      <c r="I120" s="27">
        <v>300000</v>
      </c>
      <c r="J120" s="27">
        <v>134000</v>
      </c>
      <c r="K120" s="5">
        <v>2015</v>
      </c>
      <c r="L120" s="29" t="s">
        <v>313</v>
      </c>
      <c r="M120" s="262"/>
      <c r="N120" s="262"/>
      <c r="O120" s="262"/>
      <c r="P120" s="262"/>
      <c r="Q120" s="65" t="s">
        <v>314</v>
      </c>
      <c r="R120" s="65"/>
      <c r="S120" s="65"/>
      <c r="T120" s="111"/>
      <c r="U120" s="73"/>
    </row>
    <row r="121" spans="1:21" ht="65.25" customHeight="1" outlineLevel="1" x14ac:dyDescent="0.2">
      <c r="A121" s="275"/>
      <c r="B121" s="278"/>
      <c r="C121" s="278"/>
      <c r="D121" s="13" t="s">
        <v>452</v>
      </c>
      <c r="E121" s="295"/>
      <c r="F121" s="292"/>
      <c r="G121" s="270"/>
      <c r="H121" s="26">
        <v>0</v>
      </c>
      <c r="I121" s="27">
        <v>300000</v>
      </c>
      <c r="J121" s="27">
        <v>208000</v>
      </c>
      <c r="K121" s="5">
        <v>2016</v>
      </c>
      <c r="L121" s="28" t="s">
        <v>321</v>
      </c>
      <c r="M121" s="259"/>
      <c r="N121" s="259"/>
      <c r="O121" s="259"/>
      <c r="P121" s="259"/>
      <c r="Q121" s="65" t="s">
        <v>314</v>
      </c>
      <c r="R121" s="65"/>
      <c r="S121" s="65"/>
      <c r="T121" s="111"/>
      <c r="U121" s="73"/>
    </row>
    <row r="122" spans="1:21" ht="65.25" customHeight="1" x14ac:dyDescent="0.2">
      <c r="A122" s="278"/>
      <c r="B122" s="124" t="s">
        <v>376</v>
      </c>
      <c r="C122" s="124" t="s">
        <v>277</v>
      </c>
      <c r="D122" s="92" t="s">
        <v>259</v>
      </c>
      <c r="E122" s="154" t="s">
        <v>259</v>
      </c>
      <c r="F122" s="139" t="s">
        <v>494</v>
      </c>
      <c r="G122" s="271"/>
      <c r="H122" s="26">
        <v>0</v>
      </c>
      <c r="I122" s="27">
        <v>600000</v>
      </c>
      <c r="J122" s="27">
        <f>I122*0.78</f>
        <v>468000</v>
      </c>
      <c r="K122" s="5">
        <v>2017</v>
      </c>
      <c r="L122" s="28">
        <v>2017</v>
      </c>
      <c r="M122" s="5">
        <v>2017</v>
      </c>
      <c r="N122" s="5" t="s">
        <v>581</v>
      </c>
      <c r="O122" s="5" t="s">
        <v>581</v>
      </c>
      <c r="P122" s="5" t="s">
        <v>511</v>
      </c>
      <c r="Q122" s="65" t="s">
        <v>314</v>
      </c>
      <c r="R122" s="65"/>
      <c r="S122" s="65" t="s">
        <v>453</v>
      </c>
      <c r="T122" s="111"/>
      <c r="U122" s="73"/>
    </row>
    <row r="123" spans="1:21" ht="65.25" customHeight="1" x14ac:dyDescent="0.2">
      <c r="A123" s="298" t="s">
        <v>454</v>
      </c>
      <c r="B123" s="307" t="s">
        <v>376</v>
      </c>
      <c r="C123" s="307" t="s">
        <v>22</v>
      </c>
      <c r="D123" s="91" t="s">
        <v>222</v>
      </c>
      <c r="E123" s="276" t="s">
        <v>222</v>
      </c>
      <c r="F123" s="299" t="s">
        <v>455</v>
      </c>
      <c r="G123" s="302">
        <v>3000000</v>
      </c>
      <c r="H123" s="40">
        <v>0</v>
      </c>
      <c r="I123" s="41">
        <v>50000</v>
      </c>
      <c r="J123" s="27">
        <f>I123</f>
        <v>50000</v>
      </c>
      <c r="K123" s="5">
        <v>2013</v>
      </c>
      <c r="L123" s="28">
        <v>2013</v>
      </c>
      <c r="M123" s="258">
        <v>2016</v>
      </c>
      <c r="N123" s="258" t="s">
        <v>581</v>
      </c>
      <c r="O123" s="258" t="s">
        <v>581</v>
      </c>
      <c r="P123" s="258">
        <v>2016</v>
      </c>
      <c r="Q123" s="137" t="s">
        <v>310</v>
      </c>
      <c r="R123" s="138">
        <v>98210</v>
      </c>
      <c r="S123" s="138"/>
      <c r="T123" s="110"/>
      <c r="U123" s="73"/>
    </row>
    <row r="124" spans="1:21" ht="65.25" customHeight="1" outlineLevel="1" x14ac:dyDescent="0.2">
      <c r="A124" s="298"/>
      <c r="B124" s="309"/>
      <c r="C124" s="309"/>
      <c r="D124" s="13" t="s">
        <v>456</v>
      </c>
      <c r="E124" s="294"/>
      <c r="F124" s="300"/>
      <c r="G124" s="303"/>
      <c r="H124" s="40">
        <v>0</v>
      </c>
      <c r="I124" s="41">
        <v>1475000</v>
      </c>
      <c r="J124" s="27">
        <v>950000</v>
      </c>
      <c r="K124" s="5">
        <v>2015</v>
      </c>
      <c r="L124" s="28">
        <v>2015</v>
      </c>
      <c r="M124" s="262"/>
      <c r="N124" s="262"/>
      <c r="O124" s="262"/>
      <c r="P124" s="262"/>
      <c r="Q124" s="137" t="s">
        <v>310</v>
      </c>
      <c r="R124" s="138">
        <f>1893933+97924</f>
        <v>1991857</v>
      </c>
      <c r="S124" s="137"/>
      <c r="T124" s="111"/>
      <c r="U124" s="73"/>
    </row>
    <row r="125" spans="1:21" ht="65.25" customHeight="1" outlineLevel="1" x14ac:dyDescent="0.2">
      <c r="A125" s="298"/>
      <c r="B125" s="308"/>
      <c r="C125" s="308"/>
      <c r="D125" s="42" t="s">
        <v>457</v>
      </c>
      <c r="E125" s="295"/>
      <c r="F125" s="301"/>
      <c r="G125" s="304"/>
      <c r="H125" s="40">
        <v>0</v>
      </c>
      <c r="I125" s="41">
        <v>1475000</v>
      </c>
      <c r="J125" s="27">
        <v>1464500</v>
      </c>
      <c r="K125" s="5">
        <v>2016</v>
      </c>
      <c r="L125" s="28">
        <v>2016</v>
      </c>
      <c r="M125" s="259"/>
      <c r="N125" s="259"/>
      <c r="O125" s="259"/>
      <c r="P125" s="259"/>
      <c r="Q125" s="137" t="s">
        <v>310</v>
      </c>
      <c r="R125" s="138">
        <v>157655</v>
      </c>
      <c r="S125" s="137"/>
      <c r="T125" s="111"/>
      <c r="U125" s="73"/>
    </row>
    <row r="126" spans="1:21" ht="65.25" customHeight="1" x14ac:dyDescent="0.2">
      <c r="A126" s="298" t="s">
        <v>458</v>
      </c>
      <c r="B126" s="307" t="s">
        <v>376</v>
      </c>
      <c r="C126" s="307" t="s">
        <v>23</v>
      </c>
      <c r="D126" s="91" t="s">
        <v>223</v>
      </c>
      <c r="E126" s="276" t="s">
        <v>223</v>
      </c>
      <c r="F126" s="299" t="s">
        <v>459</v>
      </c>
      <c r="G126" s="302">
        <v>400000</v>
      </c>
      <c r="H126" s="40">
        <v>210000</v>
      </c>
      <c r="I126" s="41">
        <v>30000</v>
      </c>
      <c r="J126" s="27">
        <f>I126</f>
        <v>30000</v>
      </c>
      <c r="K126" s="5">
        <v>2013</v>
      </c>
      <c r="L126" s="30">
        <v>2014</v>
      </c>
      <c r="M126" s="258">
        <v>2014</v>
      </c>
      <c r="N126" s="258" t="s">
        <v>581</v>
      </c>
      <c r="O126" s="258" t="s">
        <v>581</v>
      </c>
      <c r="P126" s="258">
        <v>2015</v>
      </c>
      <c r="Q126" s="137" t="s">
        <v>310</v>
      </c>
      <c r="R126" s="138">
        <f>9294+338178</f>
        <v>347472</v>
      </c>
      <c r="S126" s="138"/>
      <c r="T126" s="110"/>
      <c r="U126" s="75" t="s">
        <v>516</v>
      </c>
    </row>
    <row r="127" spans="1:21" ht="65.25" customHeight="1" outlineLevel="1" x14ac:dyDescent="0.2">
      <c r="A127" s="298"/>
      <c r="B127" s="308"/>
      <c r="C127" s="308"/>
      <c r="D127" s="13" t="s">
        <v>224</v>
      </c>
      <c r="E127" s="295"/>
      <c r="F127" s="301"/>
      <c r="G127" s="304"/>
      <c r="H127" s="40">
        <v>0</v>
      </c>
      <c r="I127" s="41">
        <v>160000</v>
      </c>
      <c r="J127" s="27">
        <v>338178</v>
      </c>
      <c r="K127" s="5">
        <v>2014</v>
      </c>
      <c r="L127" s="29" t="s">
        <v>325</v>
      </c>
      <c r="M127" s="259"/>
      <c r="N127" s="259"/>
      <c r="O127" s="259"/>
      <c r="P127" s="259"/>
      <c r="Q127" s="137" t="s">
        <v>310</v>
      </c>
      <c r="R127" s="138">
        <v>52687</v>
      </c>
      <c r="S127" s="137"/>
      <c r="T127" s="111"/>
      <c r="U127" s="73"/>
    </row>
    <row r="128" spans="1:21" ht="65.25" customHeight="1" x14ac:dyDescent="0.2">
      <c r="A128" s="307" t="s">
        <v>460</v>
      </c>
      <c r="B128" s="307" t="s">
        <v>376</v>
      </c>
      <c r="C128" s="307" t="s">
        <v>59</v>
      </c>
      <c r="D128" s="91" t="s">
        <v>243</v>
      </c>
      <c r="E128" s="276" t="s">
        <v>243</v>
      </c>
      <c r="F128" s="299" t="s">
        <v>461</v>
      </c>
      <c r="G128" s="302">
        <v>400000</v>
      </c>
      <c r="H128" s="40">
        <v>0</v>
      </c>
      <c r="I128" s="41">
        <v>200000</v>
      </c>
      <c r="J128" s="27">
        <f>I128*0.78</f>
        <v>156000</v>
      </c>
      <c r="K128" s="5">
        <v>2016</v>
      </c>
      <c r="L128" s="29" t="s">
        <v>321</v>
      </c>
      <c r="M128" s="258">
        <v>2017</v>
      </c>
      <c r="N128" s="258" t="s">
        <v>581</v>
      </c>
      <c r="O128" s="258" t="s">
        <v>581</v>
      </c>
      <c r="P128" s="258" t="s">
        <v>511</v>
      </c>
      <c r="Q128" s="65" t="s">
        <v>314</v>
      </c>
      <c r="R128" s="65"/>
      <c r="S128" s="65"/>
      <c r="T128" s="111"/>
      <c r="U128" s="73"/>
    </row>
    <row r="129" spans="1:21" ht="65.25" customHeight="1" outlineLevel="1" x14ac:dyDescent="0.2">
      <c r="A129" s="308"/>
      <c r="B129" s="308"/>
      <c r="C129" s="308"/>
      <c r="D129" s="13" t="s">
        <v>244</v>
      </c>
      <c r="E129" s="295"/>
      <c r="F129" s="301"/>
      <c r="G129" s="304"/>
      <c r="H129" s="40">
        <v>0</v>
      </c>
      <c r="I129" s="41">
        <v>200000</v>
      </c>
      <c r="J129" s="27">
        <v>106000</v>
      </c>
      <c r="K129" s="5">
        <v>2017</v>
      </c>
      <c r="L129" s="28">
        <v>2017</v>
      </c>
      <c r="M129" s="259"/>
      <c r="N129" s="259"/>
      <c r="O129" s="259"/>
      <c r="P129" s="259"/>
      <c r="Q129" s="65" t="s">
        <v>314</v>
      </c>
      <c r="R129" s="65"/>
      <c r="S129" s="65"/>
      <c r="T129" s="111"/>
      <c r="U129" s="73"/>
    </row>
    <row r="130" spans="1:21" ht="65.25" customHeight="1" x14ac:dyDescent="0.2">
      <c r="A130" s="298" t="s">
        <v>462</v>
      </c>
      <c r="B130" s="141" t="s">
        <v>376</v>
      </c>
      <c r="C130" s="307" t="s">
        <v>23</v>
      </c>
      <c r="D130" s="91" t="s">
        <v>225</v>
      </c>
      <c r="E130" s="276" t="s">
        <v>225</v>
      </c>
      <c r="F130" s="299" t="s">
        <v>463</v>
      </c>
      <c r="G130" s="302">
        <v>415000</v>
      </c>
      <c r="H130" s="40">
        <v>0</v>
      </c>
      <c r="I130" s="41">
        <v>35000</v>
      </c>
      <c r="J130" s="27">
        <f>I130</f>
        <v>35000</v>
      </c>
      <c r="K130" s="5">
        <v>2013</v>
      </c>
      <c r="L130" s="28">
        <v>2013</v>
      </c>
      <c r="M130" s="258">
        <v>2014</v>
      </c>
      <c r="N130" s="258" t="s">
        <v>581</v>
      </c>
      <c r="O130" s="258" t="s">
        <v>581</v>
      </c>
      <c r="P130" s="258">
        <v>2014</v>
      </c>
      <c r="Q130" s="43" t="s">
        <v>310</v>
      </c>
      <c r="R130" s="44">
        <v>14780</v>
      </c>
      <c r="S130" s="44"/>
      <c r="T130" s="113"/>
      <c r="U130" s="75" t="s">
        <v>516</v>
      </c>
    </row>
    <row r="131" spans="1:21" ht="65.25" customHeight="1" outlineLevel="1" x14ac:dyDescent="0.2">
      <c r="A131" s="307"/>
      <c r="B131" s="146" t="s">
        <v>376</v>
      </c>
      <c r="C131" s="308"/>
      <c r="D131" s="96" t="s">
        <v>226</v>
      </c>
      <c r="E131" s="295"/>
      <c r="F131" s="300"/>
      <c r="G131" s="304"/>
      <c r="H131" s="40">
        <v>0</v>
      </c>
      <c r="I131" s="41">
        <v>380000</v>
      </c>
      <c r="J131" s="27">
        <v>348488</v>
      </c>
      <c r="K131" s="5">
        <v>2014</v>
      </c>
      <c r="L131" s="29">
        <v>2014</v>
      </c>
      <c r="M131" s="259"/>
      <c r="N131" s="259"/>
      <c r="O131" s="259"/>
      <c r="P131" s="259"/>
      <c r="Q131" s="137" t="s">
        <v>310</v>
      </c>
      <c r="R131" s="138">
        <v>355676</v>
      </c>
      <c r="S131" s="138"/>
      <c r="T131" s="110"/>
      <c r="U131" s="73"/>
    </row>
    <row r="132" spans="1:21" ht="65.25" customHeight="1" outlineLevel="1" x14ac:dyDescent="0.2">
      <c r="A132" s="298" t="s">
        <v>464</v>
      </c>
      <c r="B132" s="307" t="s">
        <v>376</v>
      </c>
      <c r="C132" s="307" t="s">
        <v>59</v>
      </c>
      <c r="D132" s="13" t="s">
        <v>238</v>
      </c>
      <c r="E132" s="276" t="s">
        <v>237</v>
      </c>
      <c r="F132" s="310" t="s">
        <v>465</v>
      </c>
      <c r="G132" s="302">
        <v>1650000</v>
      </c>
      <c r="H132" s="40">
        <v>334459</v>
      </c>
      <c r="I132" s="41">
        <v>250000</v>
      </c>
      <c r="J132" s="27">
        <v>234000</v>
      </c>
      <c r="K132" s="5">
        <v>2016</v>
      </c>
      <c r="L132" s="29" t="s">
        <v>321</v>
      </c>
      <c r="M132" s="258">
        <v>2016</v>
      </c>
      <c r="N132" s="258" t="s">
        <v>581</v>
      </c>
      <c r="O132" s="258" t="s">
        <v>581</v>
      </c>
      <c r="P132" s="258" t="s">
        <v>511</v>
      </c>
      <c r="Q132" s="65" t="s">
        <v>314</v>
      </c>
      <c r="R132" s="65"/>
      <c r="S132" s="65"/>
      <c r="T132" s="111"/>
      <c r="U132" s="73"/>
    </row>
    <row r="133" spans="1:21" ht="65.25" customHeight="1" x14ac:dyDescent="0.2">
      <c r="A133" s="308"/>
      <c r="B133" s="308"/>
      <c r="C133" s="308"/>
      <c r="D133" s="98" t="s">
        <v>237</v>
      </c>
      <c r="E133" s="295"/>
      <c r="F133" s="301"/>
      <c r="G133" s="304"/>
      <c r="H133" s="40">
        <v>0</v>
      </c>
      <c r="I133" s="41">
        <v>1065541</v>
      </c>
      <c r="J133" s="27">
        <v>650000</v>
      </c>
      <c r="K133" s="5">
        <v>2015</v>
      </c>
      <c r="L133" s="29" t="s">
        <v>335</v>
      </c>
      <c r="M133" s="259"/>
      <c r="N133" s="259"/>
      <c r="O133" s="259"/>
      <c r="P133" s="259"/>
      <c r="Q133" s="65" t="s">
        <v>314</v>
      </c>
      <c r="R133" s="65"/>
      <c r="S133" s="65"/>
      <c r="T133" s="111"/>
      <c r="U133" s="73"/>
    </row>
    <row r="134" spans="1:21" ht="65.25" customHeight="1" x14ac:dyDescent="0.2">
      <c r="A134" s="307" t="s">
        <v>396</v>
      </c>
      <c r="B134" s="307" t="s">
        <v>376</v>
      </c>
      <c r="C134" s="307" t="s">
        <v>147</v>
      </c>
      <c r="D134" s="97" t="s">
        <v>253</v>
      </c>
      <c r="E134" s="276" t="s">
        <v>253</v>
      </c>
      <c r="F134" s="299" t="s">
        <v>466</v>
      </c>
      <c r="G134" s="302">
        <v>300000</v>
      </c>
      <c r="H134" s="40">
        <v>0</v>
      </c>
      <c r="I134" s="41">
        <v>0</v>
      </c>
      <c r="J134" s="27">
        <f>I134*0.78</f>
        <v>0</v>
      </c>
      <c r="K134" s="5">
        <v>2016</v>
      </c>
      <c r="L134" s="29" t="s">
        <v>321</v>
      </c>
      <c r="M134" s="258">
        <v>2017</v>
      </c>
      <c r="N134" s="258">
        <v>2018</v>
      </c>
      <c r="O134" s="260">
        <v>234000</v>
      </c>
      <c r="P134" s="258" t="s">
        <v>511</v>
      </c>
      <c r="Q134" s="65" t="s">
        <v>314</v>
      </c>
      <c r="R134" s="65"/>
      <c r="S134" s="65"/>
      <c r="T134" s="111"/>
      <c r="U134" s="73"/>
    </row>
    <row r="135" spans="1:21" ht="65.25" customHeight="1" outlineLevel="1" x14ac:dyDescent="0.2">
      <c r="A135" s="298"/>
      <c r="B135" s="308"/>
      <c r="C135" s="308"/>
      <c r="D135" s="13" t="s">
        <v>254</v>
      </c>
      <c r="E135" s="295"/>
      <c r="F135" s="310"/>
      <c r="G135" s="304"/>
      <c r="H135" s="40">
        <v>0</v>
      </c>
      <c r="I135" s="41">
        <v>300000</v>
      </c>
      <c r="J135" s="27">
        <v>134000</v>
      </c>
      <c r="K135" s="5">
        <v>2017</v>
      </c>
      <c r="L135" s="28">
        <v>2017</v>
      </c>
      <c r="M135" s="259"/>
      <c r="N135" s="259"/>
      <c r="O135" s="261"/>
      <c r="P135" s="259"/>
      <c r="Q135" s="65" t="s">
        <v>314</v>
      </c>
      <c r="R135" s="65"/>
      <c r="S135" s="65"/>
      <c r="T135" s="111"/>
      <c r="U135" s="73"/>
    </row>
    <row r="136" spans="1:21" ht="65.25" customHeight="1" x14ac:dyDescent="0.2">
      <c r="A136" s="308" t="s">
        <v>467</v>
      </c>
      <c r="B136" s="307" t="s">
        <v>376</v>
      </c>
      <c r="C136" s="307" t="s">
        <v>489</v>
      </c>
      <c r="D136" s="98" t="s">
        <v>232</v>
      </c>
      <c r="E136" s="276" t="s">
        <v>232</v>
      </c>
      <c r="F136" s="300" t="s">
        <v>468</v>
      </c>
      <c r="G136" s="302">
        <v>672000</v>
      </c>
      <c r="H136" s="40">
        <v>0</v>
      </c>
      <c r="I136" s="41">
        <v>0</v>
      </c>
      <c r="J136" s="27">
        <f>I136</f>
        <v>0</v>
      </c>
      <c r="K136" s="5">
        <v>2013</v>
      </c>
      <c r="L136" s="29" t="s">
        <v>328</v>
      </c>
      <c r="M136" s="258">
        <v>2017</v>
      </c>
      <c r="N136" s="258">
        <v>2018</v>
      </c>
      <c r="O136" s="260">
        <v>982800</v>
      </c>
      <c r="P136" s="258" t="s">
        <v>511</v>
      </c>
      <c r="Q136" s="65" t="s">
        <v>314</v>
      </c>
      <c r="R136" s="31"/>
      <c r="S136" s="283" t="s">
        <v>469</v>
      </c>
      <c r="T136" s="110"/>
      <c r="U136" s="73"/>
    </row>
    <row r="137" spans="1:21" ht="65.25" customHeight="1" outlineLevel="1" x14ac:dyDescent="0.2">
      <c r="A137" s="298"/>
      <c r="B137" s="308"/>
      <c r="C137" s="308"/>
      <c r="D137" s="13" t="s">
        <v>233</v>
      </c>
      <c r="E137" s="295"/>
      <c r="F137" s="301"/>
      <c r="G137" s="304"/>
      <c r="H137" s="40">
        <v>0</v>
      </c>
      <c r="I137" s="41">
        <v>672000</v>
      </c>
      <c r="J137" s="27">
        <v>224160</v>
      </c>
      <c r="K137" s="5">
        <v>2017</v>
      </c>
      <c r="L137" s="28">
        <v>2017</v>
      </c>
      <c r="M137" s="259"/>
      <c r="N137" s="259"/>
      <c r="O137" s="261"/>
      <c r="P137" s="259"/>
      <c r="Q137" s="65" t="s">
        <v>314</v>
      </c>
      <c r="R137" s="65"/>
      <c r="S137" s="284"/>
      <c r="T137" s="110"/>
      <c r="U137" s="73"/>
    </row>
    <row r="138" spans="1:21" ht="65.25" customHeight="1" outlineLevel="1" x14ac:dyDescent="0.2">
      <c r="A138" s="313" t="s">
        <v>398</v>
      </c>
      <c r="B138" s="307" t="s">
        <v>376</v>
      </c>
      <c r="C138" s="307" t="s">
        <v>274</v>
      </c>
      <c r="D138" s="13" t="s">
        <v>470</v>
      </c>
      <c r="E138" s="290" t="s">
        <v>227</v>
      </c>
      <c r="F138" s="299" t="s">
        <v>509</v>
      </c>
      <c r="G138" s="302">
        <v>2000000</v>
      </c>
      <c r="H138" s="40">
        <v>0</v>
      </c>
      <c r="I138" s="41">
        <v>80000</v>
      </c>
      <c r="J138" s="27">
        <v>4027</v>
      </c>
      <c r="K138" s="5">
        <v>2014</v>
      </c>
      <c r="L138" s="29" t="s">
        <v>434</v>
      </c>
      <c r="M138" s="258">
        <v>2017</v>
      </c>
      <c r="N138" s="258" t="s">
        <v>581</v>
      </c>
      <c r="O138" s="258" t="s">
        <v>581</v>
      </c>
      <c r="P138" s="258" t="s">
        <v>511</v>
      </c>
      <c r="Q138" s="65" t="s">
        <v>314</v>
      </c>
      <c r="R138" s="65"/>
      <c r="S138" s="65"/>
      <c r="T138" s="111"/>
      <c r="U138" s="73"/>
    </row>
    <row r="139" spans="1:21" ht="65.25" customHeight="1" outlineLevel="1" x14ac:dyDescent="0.2">
      <c r="A139" s="313"/>
      <c r="B139" s="309"/>
      <c r="C139" s="309"/>
      <c r="D139" s="13" t="s">
        <v>110</v>
      </c>
      <c r="E139" s="329"/>
      <c r="F139" s="300"/>
      <c r="G139" s="303"/>
      <c r="H139" s="40">
        <v>0</v>
      </c>
      <c r="I139" s="41">
        <v>20000</v>
      </c>
      <c r="J139" s="27">
        <f>I139</f>
        <v>20000</v>
      </c>
      <c r="K139" s="5">
        <v>2013</v>
      </c>
      <c r="L139" s="29" t="s">
        <v>328</v>
      </c>
      <c r="M139" s="262"/>
      <c r="N139" s="262"/>
      <c r="O139" s="262"/>
      <c r="P139" s="262"/>
      <c r="Q139" s="65" t="s">
        <v>314</v>
      </c>
      <c r="R139" s="65"/>
      <c r="S139" s="65"/>
      <c r="T139" s="111"/>
      <c r="U139" s="73"/>
    </row>
    <row r="140" spans="1:21" ht="65.25" customHeight="1" x14ac:dyDescent="0.2">
      <c r="A140" s="313"/>
      <c r="B140" s="309"/>
      <c r="C140" s="309"/>
      <c r="D140" s="92" t="s">
        <v>227</v>
      </c>
      <c r="E140" s="329"/>
      <c r="F140" s="300"/>
      <c r="G140" s="303"/>
      <c r="H140" s="40">
        <v>0</v>
      </c>
      <c r="I140" s="41">
        <v>950000</v>
      </c>
      <c r="J140" s="27">
        <v>703000</v>
      </c>
      <c r="K140" s="5">
        <v>2015</v>
      </c>
      <c r="L140" s="29" t="s">
        <v>313</v>
      </c>
      <c r="M140" s="262"/>
      <c r="N140" s="262"/>
      <c r="O140" s="262"/>
      <c r="P140" s="262"/>
      <c r="Q140" s="65" t="s">
        <v>314</v>
      </c>
      <c r="R140" s="65"/>
      <c r="S140" s="65"/>
      <c r="T140" s="111"/>
      <c r="U140" s="73"/>
    </row>
    <row r="141" spans="1:21" ht="65.25" customHeight="1" outlineLevel="1" x14ac:dyDescent="0.2">
      <c r="A141" s="313"/>
      <c r="B141" s="308"/>
      <c r="C141" s="308"/>
      <c r="D141" s="13" t="s">
        <v>111</v>
      </c>
      <c r="E141" s="291"/>
      <c r="F141" s="301"/>
      <c r="G141" s="304"/>
      <c r="H141" s="40">
        <v>0</v>
      </c>
      <c r="I141" s="41">
        <v>950000</v>
      </c>
      <c r="J141" s="27">
        <v>861000</v>
      </c>
      <c r="K141" s="5">
        <v>2017</v>
      </c>
      <c r="L141" s="28">
        <v>2017</v>
      </c>
      <c r="M141" s="259"/>
      <c r="N141" s="259"/>
      <c r="O141" s="259"/>
      <c r="P141" s="259"/>
      <c r="Q141" s="65" t="s">
        <v>314</v>
      </c>
      <c r="R141" s="65"/>
      <c r="S141" s="65"/>
      <c r="T141" s="111"/>
      <c r="U141" s="73"/>
    </row>
    <row r="142" spans="1:21" ht="65.25" customHeight="1" x14ac:dyDescent="0.2">
      <c r="A142" s="307" t="s">
        <v>471</v>
      </c>
      <c r="B142" s="307" t="s">
        <v>376</v>
      </c>
      <c r="C142" s="307" t="s">
        <v>59</v>
      </c>
      <c r="D142" s="91" t="s">
        <v>245</v>
      </c>
      <c r="E142" s="276" t="s">
        <v>245</v>
      </c>
      <c r="F142" s="299" t="s">
        <v>472</v>
      </c>
      <c r="G142" s="302">
        <v>800000</v>
      </c>
      <c r="H142" s="40">
        <v>0</v>
      </c>
      <c r="I142" s="41">
        <v>400000</v>
      </c>
      <c r="J142" s="27">
        <f>I142*0.78</f>
        <v>312000</v>
      </c>
      <c r="K142" s="5">
        <v>2016</v>
      </c>
      <c r="L142" s="29" t="s">
        <v>321</v>
      </c>
      <c r="M142" s="258">
        <v>2017</v>
      </c>
      <c r="N142" s="258">
        <v>2018</v>
      </c>
      <c r="O142" s="260">
        <v>1310400</v>
      </c>
      <c r="P142" s="258" t="s">
        <v>511</v>
      </c>
      <c r="Q142" s="65" t="s">
        <v>314</v>
      </c>
      <c r="R142" s="65"/>
      <c r="S142" s="65"/>
      <c r="T142" s="111"/>
      <c r="U142" s="73"/>
    </row>
    <row r="143" spans="1:21" ht="65.25" customHeight="1" outlineLevel="1" x14ac:dyDescent="0.2">
      <c r="A143" s="308"/>
      <c r="B143" s="308"/>
      <c r="C143" s="308"/>
      <c r="D143" s="13" t="s">
        <v>246</v>
      </c>
      <c r="E143" s="295"/>
      <c r="F143" s="301"/>
      <c r="G143" s="304"/>
      <c r="H143" s="40">
        <v>0</v>
      </c>
      <c r="I143" s="41">
        <v>400000</v>
      </c>
      <c r="J143" s="27">
        <f>I143*0.78</f>
        <v>312000</v>
      </c>
      <c r="K143" s="5">
        <v>2017</v>
      </c>
      <c r="L143" s="66" t="s">
        <v>506</v>
      </c>
      <c r="M143" s="259"/>
      <c r="N143" s="259"/>
      <c r="O143" s="261"/>
      <c r="P143" s="259"/>
      <c r="Q143" s="66" t="s">
        <v>314</v>
      </c>
      <c r="R143" s="66"/>
      <c r="S143" s="66"/>
      <c r="T143" s="111"/>
      <c r="U143" s="73"/>
    </row>
    <row r="144" spans="1:21" ht="65.25" customHeight="1" x14ac:dyDescent="0.2">
      <c r="A144" s="141" t="s">
        <v>473</v>
      </c>
      <c r="B144" s="141" t="s">
        <v>376</v>
      </c>
      <c r="C144" s="141" t="s">
        <v>150</v>
      </c>
      <c r="D144" s="91" t="s">
        <v>149</v>
      </c>
      <c r="E144" s="153" t="s">
        <v>149</v>
      </c>
      <c r="F144" s="148" t="s">
        <v>474</v>
      </c>
      <c r="G144" s="45">
        <v>350000</v>
      </c>
      <c r="H144" s="40">
        <v>0</v>
      </c>
      <c r="I144" s="41">
        <v>350000</v>
      </c>
      <c r="J144" s="27">
        <v>173000</v>
      </c>
      <c r="K144" s="5">
        <v>2017</v>
      </c>
      <c r="L144" s="28">
        <v>2017</v>
      </c>
      <c r="M144" s="5">
        <v>2017</v>
      </c>
      <c r="N144" s="5" t="s">
        <v>581</v>
      </c>
      <c r="O144" s="5" t="s">
        <v>581</v>
      </c>
      <c r="P144" s="5" t="s">
        <v>511</v>
      </c>
      <c r="Q144" s="65" t="s">
        <v>314</v>
      </c>
      <c r="R144" s="65"/>
      <c r="S144" s="65"/>
      <c r="T144" s="111"/>
      <c r="U144" s="73"/>
    </row>
    <row r="145" spans="1:21" ht="65.25" customHeight="1" x14ac:dyDescent="0.2">
      <c r="A145" s="298" t="s">
        <v>475</v>
      </c>
      <c r="B145" s="141" t="s">
        <v>376</v>
      </c>
      <c r="C145" s="141" t="s">
        <v>24</v>
      </c>
      <c r="D145" s="91" t="s">
        <v>37</v>
      </c>
      <c r="E145" s="153" t="s">
        <v>37</v>
      </c>
      <c r="F145" s="148" t="s">
        <v>476</v>
      </c>
      <c r="G145" s="302">
        <v>200000</v>
      </c>
      <c r="H145" s="40">
        <v>0</v>
      </c>
      <c r="I145" s="41">
        <v>100000</v>
      </c>
      <c r="J145" s="27">
        <f>I145</f>
        <v>100000</v>
      </c>
      <c r="K145" s="5">
        <v>2013</v>
      </c>
      <c r="L145" s="29" t="s">
        <v>346</v>
      </c>
      <c r="M145" s="5">
        <v>2013</v>
      </c>
      <c r="N145" s="5" t="s">
        <v>581</v>
      </c>
      <c r="O145" s="5" t="s">
        <v>581</v>
      </c>
      <c r="P145" s="5">
        <v>2014</v>
      </c>
      <c r="Q145" s="137" t="s">
        <v>310</v>
      </c>
      <c r="R145" s="138">
        <v>82905</v>
      </c>
      <c r="S145" s="138"/>
      <c r="T145" s="110"/>
      <c r="U145" s="75" t="s">
        <v>516</v>
      </c>
    </row>
    <row r="146" spans="1:21" ht="65.25" customHeight="1" x14ac:dyDescent="0.2">
      <c r="A146" s="298"/>
      <c r="B146" s="141" t="s">
        <v>376</v>
      </c>
      <c r="C146" s="141" t="s">
        <v>115</v>
      </c>
      <c r="D146" s="100" t="s">
        <v>114</v>
      </c>
      <c r="E146" s="157" t="s">
        <v>114</v>
      </c>
      <c r="F146" s="148" t="s">
        <v>476</v>
      </c>
      <c r="G146" s="304"/>
      <c r="H146" s="40">
        <v>0</v>
      </c>
      <c r="I146" s="41">
        <v>100000</v>
      </c>
      <c r="J146" s="27">
        <f>I146*0.78</f>
        <v>78000</v>
      </c>
      <c r="K146" s="5">
        <v>2016</v>
      </c>
      <c r="L146" s="33" t="s">
        <v>477</v>
      </c>
      <c r="M146" s="5">
        <v>2016</v>
      </c>
      <c r="N146" s="5" t="s">
        <v>581</v>
      </c>
      <c r="O146" s="5" t="s">
        <v>581</v>
      </c>
      <c r="P146" s="5">
        <v>2015</v>
      </c>
      <c r="Q146" s="137" t="s">
        <v>310</v>
      </c>
      <c r="R146" s="138">
        <f>4909+52417</f>
        <v>57326</v>
      </c>
      <c r="S146" s="137"/>
      <c r="T146" s="111"/>
      <c r="U146" s="75" t="s">
        <v>516</v>
      </c>
    </row>
    <row r="147" spans="1:21" ht="65.25" customHeight="1" x14ac:dyDescent="0.2">
      <c r="A147" s="307" t="s">
        <v>478</v>
      </c>
      <c r="B147" s="307" t="s">
        <v>376</v>
      </c>
      <c r="C147" s="307" t="s">
        <v>59</v>
      </c>
      <c r="D147" s="91" t="s">
        <v>247</v>
      </c>
      <c r="E147" s="276" t="s">
        <v>247</v>
      </c>
      <c r="F147" s="299" t="s">
        <v>479</v>
      </c>
      <c r="G147" s="302">
        <v>400000</v>
      </c>
      <c r="H147" s="40">
        <v>0</v>
      </c>
      <c r="I147" s="41">
        <v>200000</v>
      </c>
      <c r="J147" s="27">
        <v>106000</v>
      </c>
      <c r="K147" s="5">
        <v>2016</v>
      </c>
      <c r="L147" s="29" t="s">
        <v>321</v>
      </c>
      <c r="M147" s="258">
        <v>2017</v>
      </c>
      <c r="N147" s="258" t="s">
        <v>581</v>
      </c>
      <c r="O147" s="258" t="s">
        <v>581</v>
      </c>
      <c r="P147" s="258" t="s">
        <v>511</v>
      </c>
      <c r="Q147" s="65" t="s">
        <v>314</v>
      </c>
      <c r="R147" s="65"/>
      <c r="S147" s="65"/>
      <c r="T147" s="111"/>
      <c r="U147" s="73"/>
    </row>
    <row r="148" spans="1:21" ht="65.25" customHeight="1" outlineLevel="1" x14ac:dyDescent="0.2">
      <c r="A148" s="308"/>
      <c r="B148" s="308"/>
      <c r="C148" s="308"/>
      <c r="D148" s="13" t="s">
        <v>248</v>
      </c>
      <c r="E148" s="295"/>
      <c r="F148" s="301"/>
      <c r="G148" s="304"/>
      <c r="H148" s="40">
        <v>0</v>
      </c>
      <c r="I148" s="41">
        <v>200000</v>
      </c>
      <c r="J148" s="27">
        <v>118573</v>
      </c>
      <c r="K148" s="5">
        <v>2017</v>
      </c>
      <c r="L148" s="28">
        <v>2017</v>
      </c>
      <c r="M148" s="259"/>
      <c r="N148" s="259"/>
      <c r="O148" s="259"/>
      <c r="P148" s="259"/>
      <c r="Q148" s="65" t="s">
        <v>314</v>
      </c>
      <c r="R148" s="65"/>
      <c r="S148" s="65"/>
      <c r="T148" s="111"/>
      <c r="U148" s="73"/>
    </row>
    <row r="149" spans="1:21" ht="65.25" customHeight="1" x14ac:dyDescent="0.2">
      <c r="A149" s="141" t="s">
        <v>478</v>
      </c>
      <c r="B149" s="141" t="s">
        <v>376</v>
      </c>
      <c r="C149" s="141" t="s">
        <v>25</v>
      </c>
      <c r="D149" s="91" t="s">
        <v>38</v>
      </c>
      <c r="E149" s="153" t="s">
        <v>38</v>
      </c>
      <c r="F149" s="148" t="s">
        <v>25</v>
      </c>
      <c r="G149" s="45">
        <v>10000</v>
      </c>
      <c r="H149" s="40">
        <v>0</v>
      </c>
      <c r="I149" s="41">
        <v>10000</v>
      </c>
      <c r="J149" s="27">
        <f>I149</f>
        <v>10000</v>
      </c>
      <c r="K149" s="5">
        <v>2013</v>
      </c>
      <c r="L149" s="28">
        <v>2013</v>
      </c>
      <c r="M149" s="5">
        <v>2013</v>
      </c>
      <c r="N149" s="5" t="s">
        <v>581</v>
      </c>
      <c r="O149" s="5" t="s">
        <v>581</v>
      </c>
      <c r="P149" s="5">
        <v>2013</v>
      </c>
      <c r="Q149" s="137" t="s">
        <v>310</v>
      </c>
      <c r="R149" s="138">
        <v>10000</v>
      </c>
      <c r="S149" s="138" t="s">
        <v>480</v>
      </c>
      <c r="T149" s="110"/>
      <c r="U149" s="75" t="s">
        <v>516</v>
      </c>
    </row>
    <row r="150" spans="1:21" ht="65.25" customHeight="1" x14ac:dyDescent="0.2">
      <c r="A150" s="298" t="s">
        <v>481</v>
      </c>
      <c r="B150" s="307" t="s">
        <v>376</v>
      </c>
      <c r="C150" s="307" t="s">
        <v>59</v>
      </c>
      <c r="D150" s="91" t="s">
        <v>249</v>
      </c>
      <c r="E150" s="276" t="s">
        <v>249</v>
      </c>
      <c r="F150" s="299" t="s">
        <v>479</v>
      </c>
      <c r="G150" s="302">
        <v>310000</v>
      </c>
      <c r="H150" s="40">
        <v>0</v>
      </c>
      <c r="I150" s="41">
        <v>160000</v>
      </c>
      <c r="J150" s="27">
        <v>85800</v>
      </c>
      <c r="K150" s="5">
        <v>2016</v>
      </c>
      <c r="L150" s="29" t="s">
        <v>321</v>
      </c>
      <c r="M150" s="258">
        <v>2017</v>
      </c>
      <c r="N150" s="258" t="s">
        <v>581</v>
      </c>
      <c r="O150" s="258" t="s">
        <v>581</v>
      </c>
      <c r="P150" s="258" t="s">
        <v>511</v>
      </c>
      <c r="Q150" s="65" t="s">
        <v>314</v>
      </c>
      <c r="R150" s="65"/>
      <c r="S150" s="65"/>
      <c r="T150" s="111"/>
      <c r="U150" s="73"/>
    </row>
    <row r="151" spans="1:21" ht="65.25" customHeight="1" outlineLevel="1" thickBot="1" x14ac:dyDescent="0.25">
      <c r="A151" s="311"/>
      <c r="B151" s="311"/>
      <c r="C151" s="311"/>
      <c r="D151" s="103" t="s">
        <v>250</v>
      </c>
      <c r="E151" s="314"/>
      <c r="F151" s="315"/>
      <c r="G151" s="312"/>
      <c r="H151" s="104">
        <v>0</v>
      </c>
      <c r="I151" s="105">
        <v>150000</v>
      </c>
      <c r="J151" s="106">
        <f>I151*0.78</f>
        <v>117000</v>
      </c>
      <c r="K151" s="107">
        <v>2017</v>
      </c>
      <c r="L151" s="108">
        <v>2017</v>
      </c>
      <c r="M151" s="264"/>
      <c r="N151" s="264"/>
      <c r="O151" s="264"/>
      <c r="P151" s="264"/>
      <c r="Q151" s="109" t="s">
        <v>314</v>
      </c>
      <c r="R151" s="109"/>
      <c r="S151" s="109"/>
      <c r="T151" s="117">
        <f>SUM(J2:J151)</f>
        <v>39806999.719999999</v>
      </c>
      <c r="U151" s="73"/>
    </row>
    <row r="152" spans="1:21" ht="65.25" customHeight="1" thickTop="1" x14ac:dyDescent="0.2">
      <c r="A152" s="147" t="s">
        <v>482</v>
      </c>
      <c r="B152" s="147" t="s">
        <v>348</v>
      </c>
      <c r="C152" s="147" t="s">
        <v>172</v>
      </c>
      <c r="D152" s="118" t="s">
        <v>258</v>
      </c>
      <c r="E152" s="158" t="s">
        <v>258</v>
      </c>
      <c r="F152" s="143" t="s">
        <v>483</v>
      </c>
      <c r="G152" s="145"/>
      <c r="H152" s="101"/>
      <c r="I152" s="102"/>
      <c r="J152" s="132"/>
      <c r="K152" s="123"/>
      <c r="L152" s="55" t="s">
        <v>335</v>
      </c>
      <c r="M152" s="123">
        <v>2015</v>
      </c>
      <c r="N152" s="123" t="s">
        <v>581</v>
      </c>
      <c r="O152" s="123" t="s">
        <v>581</v>
      </c>
      <c r="P152" s="123">
        <v>2016</v>
      </c>
      <c r="Q152" s="56" t="s">
        <v>310</v>
      </c>
      <c r="R152" s="136">
        <v>1196100</v>
      </c>
      <c r="S152" s="136"/>
      <c r="T152" s="110"/>
      <c r="U152" s="73"/>
    </row>
    <row r="153" spans="1:21" ht="65.25" customHeight="1" x14ac:dyDescent="0.2">
      <c r="A153" s="141" t="s">
        <v>484</v>
      </c>
      <c r="B153" s="141" t="s">
        <v>376</v>
      </c>
      <c r="C153" s="141" t="s">
        <v>23</v>
      </c>
      <c r="D153" s="99" t="s">
        <v>260</v>
      </c>
      <c r="E153" s="154" t="s">
        <v>260</v>
      </c>
      <c r="F153" s="148" t="s">
        <v>485</v>
      </c>
      <c r="G153" s="45"/>
      <c r="H153" s="40"/>
      <c r="I153" s="41"/>
      <c r="J153" s="27"/>
      <c r="K153" s="5"/>
      <c r="L153" s="29" t="s">
        <v>335</v>
      </c>
      <c r="M153" s="5">
        <v>2015</v>
      </c>
      <c r="N153" s="5" t="s">
        <v>581</v>
      </c>
      <c r="O153" s="5" t="s">
        <v>581</v>
      </c>
      <c r="P153" s="5">
        <v>2016</v>
      </c>
      <c r="Q153" s="137" t="s">
        <v>310</v>
      </c>
      <c r="R153" s="138">
        <v>579698</v>
      </c>
      <c r="S153" s="138"/>
      <c r="T153" s="110"/>
      <c r="U153" s="75" t="s">
        <v>516</v>
      </c>
    </row>
    <row r="154" spans="1:21" ht="65.25" customHeight="1" x14ac:dyDescent="0.2">
      <c r="A154" s="146" t="s">
        <v>486</v>
      </c>
      <c r="B154" s="146" t="s">
        <v>308</v>
      </c>
      <c r="C154" s="146" t="s">
        <v>264</v>
      </c>
      <c r="D154" s="119" t="s">
        <v>289</v>
      </c>
      <c r="E154" s="159" t="s">
        <v>289</v>
      </c>
      <c r="F154" s="142"/>
      <c r="G154" s="144"/>
      <c r="H154" s="46"/>
      <c r="I154" s="47"/>
      <c r="J154" s="131"/>
      <c r="K154" s="5"/>
      <c r="L154" s="48">
        <v>2017</v>
      </c>
      <c r="M154" s="122"/>
      <c r="N154" s="122">
        <v>2018</v>
      </c>
      <c r="O154" s="131">
        <v>195000</v>
      </c>
      <c r="P154" s="122" t="s">
        <v>511</v>
      </c>
      <c r="Q154" s="129" t="s">
        <v>314</v>
      </c>
      <c r="R154" s="130"/>
      <c r="S154" s="130" t="s">
        <v>582</v>
      </c>
      <c r="T154" s="110"/>
      <c r="U154" s="73"/>
    </row>
    <row r="155" spans="1:21" ht="65.25" customHeight="1" x14ac:dyDescent="0.2">
      <c r="A155" s="168" t="s">
        <v>590</v>
      </c>
      <c r="B155" s="168" t="s">
        <v>348</v>
      </c>
      <c r="C155" s="168" t="s">
        <v>521</v>
      </c>
      <c r="D155" s="119"/>
      <c r="E155" s="159" t="s">
        <v>520</v>
      </c>
      <c r="F155" s="166"/>
      <c r="G155" s="167"/>
      <c r="H155" s="46"/>
      <c r="I155" s="47"/>
      <c r="J155" s="163"/>
      <c r="K155" s="5"/>
      <c r="L155" s="48"/>
      <c r="M155" s="162">
        <v>2018</v>
      </c>
      <c r="N155" s="162" t="s">
        <v>581</v>
      </c>
      <c r="O155" s="5" t="s">
        <v>581</v>
      </c>
      <c r="P155" s="162"/>
      <c r="Q155" s="164"/>
      <c r="R155" s="165"/>
      <c r="S155" s="165"/>
      <c r="T155" s="110"/>
      <c r="U155" s="73"/>
    </row>
    <row r="156" spans="1:21" ht="65.25" customHeight="1" x14ac:dyDescent="0.2">
      <c r="A156" s="146" t="s">
        <v>487</v>
      </c>
      <c r="B156" s="146" t="s">
        <v>348</v>
      </c>
      <c r="C156" s="146" t="s">
        <v>176</v>
      </c>
      <c r="D156" s="119" t="s">
        <v>290</v>
      </c>
      <c r="E156" s="159" t="s">
        <v>290</v>
      </c>
      <c r="F156" s="142"/>
      <c r="G156" s="144"/>
      <c r="H156" s="46"/>
      <c r="I156" s="47"/>
      <c r="J156" s="131"/>
      <c r="K156" s="5"/>
      <c r="L156" s="48">
        <v>2017</v>
      </c>
      <c r="M156" s="122">
        <v>2017</v>
      </c>
      <c r="N156" s="122" t="s">
        <v>581</v>
      </c>
      <c r="O156" s="122" t="s">
        <v>581</v>
      </c>
      <c r="P156" s="122" t="s">
        <v>511</v>
      </c>
      <c r="Q156" s="129" t="s">
        <v>314</v>
      </c>
      <c r="R156" s="130"/>
      <c r="S156" s="130"/>
      <c r="T156" s="110"/>
      <c r="U156" s="73"/>
    </row>
    <row r="157" spans="1:21" ht="65.25" customHeight="1" x14ac:dyDescent="0.2">
      <c r="A157" s="141" t="s">
        <v>307</v>
      </c>
      <c r="B157" s="141" t="s">
        <v>348</v>
      </c>
      <c r="C157" s="141" t="s">
        <v>174</v>
      </c>
      <c r="D157" s="94" t="s">
        <v>291</v>
      </c>
      <c r="E157" s="156" t="s">
        <v>291</v>
      </c>
      <c r="F157" s="148"/>
      <c r="G157" s="45"/>
      <c r="H157" s="40"/>
      <c r="I157" s="41"/>
      <c r="J157" s="27"/>
      <c r="K157" s="5"/>
      <c r="L157" s="30">
        <v>2016</v>
      </c>
      <c r="M157" s="5">
        <v>2017</v>
      </c>
      <c r="N157" s="5" t="s">
        <v>581</v>
      </c>
      <c r="O157" s="5" t="s">
        <v>581</v>
      </c>
      <c r="P157" s="5" t="s">
        <v>511</v>
      </c>
      <c r="Q157" s="65" t="s">
        <v>505</v>
      </c>
      <c r="R157" s="31"/>
      <c r="S157" s="31"/>
      <c r="T157" s="110"/>
      <c r="U157" s="73"/>
    </row>
    <row r="158" spans="1:21" ht="65.25" customHeight="1" x14ac:dyDescent="0.2">
      <c r="A158" s="141" t="s">
        <v>527</v>
      </c>
      <c r="B158" s="141" t="s">
        <v>348</v>
      </c>
      <c r="C158" s="141" t="s">
        <v>526</v>
      </c>
      <c r="D158" s="94" t="s">
        <v>537</v>
      </c>
      <c r="E158" s="156" t="s">
        <v>537</v>
      </c>
      <c r="F158" s="148"/>
      <c r="G158" s="45"/>
      <c r="H158" s="40"/>
      <c r="I158" s="41"/>
      <c r="J158" s="27"/>
      <c r="K158" s="5"/>
      <c r="L158" s="84">
        <v>2017</v>
      </c>
      <c r="M158" s="85"/>
      <c r="N158" s="88">
        <v>2017</v>
      </c>
      <c r="O158" s="27">
        <v>183000</v>
      </c>
      <c r="P158" s="5"/>
      <c r="Q158" s="65"/>
      <c r="R158" s="31"/>
      <c r="S158" s="31"/>
      <c r="T158" s="110"/>
      <c r="U158" s="73"/>
    </row>
    <row r="159" spans="1:21" ht="65.25" customHeight="1" x14ac:dyDescent="0.2">
      <c r="A159" s="141" t="s">
        <v>530</v>
      </c>
      <c r="B159" s="141" t="s">
        <v>348</v>
      </c>
      <c r="C159" s="141" t="s">
        <v>529</v>
      </c>
      <c r="D159" s="94" t="s">
        <v>538</v>
      </c>
      <c r="E159" s="156" t="s">
        <v>538</v>
      </c>
      <c r="F159" s="148"/>
      <c r="G159" s="45"/>
      <c r="H159" s="40"/>
      <c r="I159" s="41"/>
      <c r="J159" s="27"/>
      <c r="K159" s="5"/>
      <c r="L159" s="84">
        <v>2017</v>
      </c>
      <c r="M159" s="85"/>
      <c r="N159" s="88">
        <v>2017</v>
      </c>
      <c r="O159" s="27">
        <v>168480</v>
      </c>
      <c r="P159" s="5"/>
      <c r="Q159" s="65"/>
      <c r="R159" s="31"/>
      <c r="S159" s="31"/>
      <c r="T159" s="110"/>
      <c r="U159" s="73"/>
    </row>
    <row r="160" spans="1:21" ht="65.25" customHeight="1" x14ac:dyDescent="0.2">
      <c r="A160" s="141" t="s">
        <v>535</v>
      </c>
      <c r="B160" s="141" t="s">
        <v>348</v>
      </c>
      <c r="C160" s="141" t="s">
        <v>531</v>
      </c>
      <c r="D160" s="94" t="s">
        <v>536</v>
      </c>
      <c r="E160" s="156" t="s">
        <v>536</v>
      </c>
      <c r="F160" s="148"/>
      <c r="G160" s="45"/>
      <c r="H160" s="40"/>
      <c r="I160" s="41"/>
      <c r="J160" s="27"/>
      <c r="K160" s="5"/>
      <c r="L160" s="84">
        <v>2017</v>
      </c>
      <c r="M160" s="85"/>
      <c r="N160" s="88">
        <v>2017</v>
      </c>
      <c r="O160" s="27">
        <v>130271.12</v>
      </c>
      <c r="P160" s="5"/>
      <c r="Q160" s="65"/>
      <c r="R160" s="31"/>
      <c r="S160" s="31"/>
      <c r="T160" s="110"/>
      <c r="U160" s="73"/>
    </row>
    <row r="161" spans="1:22" ht="65.25" customHeight="1" x14ac:dyDescent="0.2">
      <c r="A161" s="141" t="s">
        <v>492</v>
      </c>
      <c r="B161" s="141" t="s">
        <v>348</v>
      </c>
      <c r="C161" s="141" t="s">
        <v>583</v>
      </c>
      <c r="D161" s="94" t="s">
        <v>547</v>
      </c>
      <c r="E161" s="156" t="s">
        <v>547</v>
      </c>
      <c r="F161" s="148"/>
      <c r="G161" s="45"/>
      <c r="H161" s="40"/>
      <c r="I161" s="41"/>
      <c r="J161" s="27"/>
      <c r="K161" s="5"/>
      <c r="L161" s="84"/>
      <c r="M161" s="85"/>
      <c r="N161" s="88">
        <v>2017</v>
      </c>
      <c r="O161" s="27">
        <v>85800</v>
      </c>
      <c r="P161" s="5"/>
      <c r="Q161" s="65"/>
      <c r="R161" s="31"/>
      <c r="S161" s="31"/>
      <c r="T161" s="110"/>
      <c r="U161" s="73"/>
    </row>
    <row r="162" spans="1:22" ht="65.25" customHeight="1" x14ac:dyDescent="0.2">
      <c r="A162" s="141" t="s">
        <v>534</v>
      </c>
      <c r="B162" s="141" t="s">
        <v>308</v>
      </c>
      <c r="C162" s="141" t="s">
        <v>532</v>
      </c>
      <c r="D162" s="94" t="s">
        <v>533</v>
      </c>
      <c r="E162" s="156" t="s">
        <v>533</v>
      </c>
      <c r="F162" s="148"/>
      <c r="G162" s="45"/>
      <c r="H162" s="40"/>
      <c r="I162" s="41"/>
      <c r="J162" s="27"/>
      <c r="K162" s="5"/>
      <c r="L162" s="84">
        <v>2017</v>
      </c>
      <c r="M162" s="85"/>
      <c r="N162" s="88">
        <v>2017</v>
      </c>
      <c r="O162" s="27">
        <v>390000</v>
      </c>
      <c r="P162" s="5"/>
      <c r="Q162" s="65"/>
      <c r="R162" s="31"/>
      <c r="S162" s="31"/>
      <c r="T162" s="110"/>
      <c r="U162" s="73"/>
    </row>
    <row r="163" spans="1:22" ht="65.25" customHeight="1" thickBot="1" x14ac:dyDescent="0.25">
      <c r="A163" s="49"/>
      <c r="B163" s="49"/>
      <c r="C163" s="49"/>
      <c r="D163" s="49"/>
      <c r="F163" s="49"/>
      <c r="G163" s="50">
        <f>SUM(G2:G151)</f>
        <v>59190087</v>
      </c>
      <c r="H163" s="50"/>
      <c r="I163" s="51">
        <f>SUM(I2:I151)</f>
        <v>54349266</v>
      </c>
      <c r="J163" s="161">
        <f>SUM(J2:J153)</f>
        <v>39806999.719999999</v>
      </c>
      <c r="K163" s="90"/>
      <c r="L163" s="317"/>
      <c r="M163" s="318"/>
      <c r="N163" s="318"/>
      <c r="O163" s="318"/>
      <c r="P163" s="318"/>
      <c r="Q163" s="318"/>
      <c r="R163" s="318"/>
      <c r="S163" s="318"/>
      <c r="T163" s="114"/>
    </row>
    <row r="164" spans="1:22" ht="15.75" customHeight="1" x14ac:dyDescent="0.2">
      <c r="E164" s="120"/>
      <c r="F164" s="121" t="s">
        <v>589</v>
      </c>
      <c r="Q164" s="52"/>
      <c r="R164" s="54"/>
      <c r="S164" s="54"/>
    </row>
    <row r="165" spans="1:22" ht="65.25" customHeight="1" x14ac:dyDescent="0.2">
      <c r="Q165" s="52"/>
      <c r="R165" s="54"/>
      <c r="S165" s="54"/>
    </row>
    <row r="166" spans="1:22" ht="65.25" customHeight="1" x14ac:dyDescent="0.2">
      <c r="E166" s="169">
        <f>COUNTA(E2:E162)</f>
        <v>98</v>
      </c>
      <c r="F166" s="169" t="s">
        <v>591</v>
      </c>
    </row>
    <row r="167" spans="1:22" ht="65.25" customHeight="1" x14ac:dyDescent="0.35">
      <c r="P167" s="319" t="s">
        <v>513</v>
      </c>
      <c r="Q167" s="319"/>
      <c r="R167" s="319"/>
      <c r="S167" s="319"/>
      <c r="T167" s="319"/>
    </row>
    <row r="168" spans="1:22" ht="65.25" customHeight="1" x14ac:dyDescent="0.35">
      <c r="P168" s="71"/>
      <c r="Q168" s="71"/>
      <c r="R168" s="71"/>
      <c r="S168" s="71"/>
      <c r="T168" s="115"/>
    </row>
    <row r="169" spans="1:22" ht="65.25" customHeight="1" x14ac:dyDescent="0.35">
      <c r="P169" s="71"/>
      <c r="Q169" s="71"/>
      <c r="R169" s="71"/>
      <c r="S169" s="71"/>
      <c r="T169" s="115"/>
    </row>
    <row r="170" spans="1:22" ht="65.25" customHeight="1" thickBot="1" x14ac:dyDescent="0.3">
      <c r="L170" s="68"/>
      <c r="M170" s="68"/>
      <c r="N170" s="68"/>
      <c r="O170" s="68"/>
      <c r="P170" s="68"/>
      <c r="Q170" s="68"/>
      <c r="R170" s="69"/>
      <c r="S170" s="69"/>
      <c r="T170" s="116"/>
      <c r="U170" s="72" t="e">
        <f>SUM(#REF!)</f>
        <v>#REF!</v>
      </c>
      <c r="V170" s="72" t="e">
        <f>#REF!</f>
        <v>#REF!</v>
      </c>
    </row>
    <row r="171" spans="1:22" ht="65.25" customHeight="1" thickBot="1" x14ac:dyDescent="0.3">
      <c r="L171" s="68"/>
      <c r="M171" s="68"/>
      <c r="N171" s="68"/>
      <c r="O171" s="68"/>
      <c r="P171" s="68"/>
      <c r="Q171" s="70"/>
      <c r="R171" s="70"/>
      <c r="S171" s="320" t="s">
        <v>512</v>
      </c>
      <c r="T171" s="321"/>
      <c r="U171" s="68"/>
      <c r="V171" s="68"/>
    </row>
  </sheetData>
  <sheetProtection password="C2DC" sheet="1" objects="1" scenarios="1" autoFilter="0"/>
  <autoFilter ref="A1:U163"/>
  <mergeCells count="435">
    <mergeCell ref="B134:B135"/>
    <mergeCell ref="E134:E135"/>
    <mergeCell ref="C136:C137"/>
    <mergeCell ref="B136:B137"/>
    <mergeCell ref="E136:E137"/>
    <mergeCell ref="C138:C141"/>
    <mergeCell ref="E138:E141"/>
    <mergeCell ref="B138:B141"/>
    <mergeCell ref="E112:E113"/>
    <mergeCell ref="B73:B74"/>
    <mergeCell ref="C73:C74"/>
    <mergeCell ref="B78:B80"/>
    <mergeCell ref="C78:C80"/>
    <mergeCell ref="E78:E80"/>
    <mergeCell ref="F78:F80"/>
    <mergeCell ref="D71:D72"/>
    <mergeCell ref="D73:D74"/>
    <mergeCell ref="D79:D80"/>
    <mergeCell ref="B41:B42"/>
    <mergeCell ref="B46:B49"/>
    <mergeCell ref="C46:C49"/>
    <mergeCell ref="E46:E49"/>
    <mergeCell ref="C51:C52"/>
    <mergeCell ref="E51:E52"/>
    <mergeCell ref="C66:C68"/>
    <mergeCell ref="E66:E68"/>
    <mergeCell ref="B70:B72"/>
    <mergeCell ref="C70:C72"/>
    <mergeCell ref="E70:E72"/>
    <mergeCell ref="D66:D67"/>
    <mergeCell ref="B23:B24"/>
    <mergeCell ref="E34:E35"/>
    <mergeCell ref="C34:C35"/>
    <mergeCell ref="B34:B35"/>
    <mergeCell ref="B38:B40"/>
    <mergeCell ref="F23:F24"/>
    <mergeCell ref="E26:E27"/>
    <mergeCell ref="B26:B27"/>
    <mergeCell ref="C26:C27"/>
    <mergeCell ref="E28:E29"/>
    <mergeCell ref="C28:C29"/>
    <mergeCell ref="B28:B29"/>
    <mergeCell ref="C32:C33"/>
    <mergeCell ref="B32:B33"/>
    <mergeCell ref="E32:E33"/>
    <mergeCell ref="C38:C40"/>
    <mergeCell ref="E38:E40"/>
    <mergeCell ref="B5:B8"/>
    <mergeCell ref="C11:C12"/>
    <mergeCell ref="E11:E12"/>
    <mergeCell ref="C13:C16"/>
    <mergeCell ref="B13:B16"/>
    <mergeCell ref="E13:E16"/>
    <mergeCell ref="C19:C20"/>
    <mergeCell ref="B19:B20"/>
    <mergeCell ref="E19:E20"/>
    <mergeCell ref="F51:F52"/>
    <mergeCell ref="F66:F68"/>
    <mergeCell ref="G46:G50"/>
    <mergeCell ref="D89:D91"/>
    <mergeCell ref="D94:D95"/>
    <mergeCell ref="D96:D97"/>
    <mergeCell ref="E5:E8"/>
    <mergeCell ref="C5:C8"/>
    <mergeCell ref="E23:E24"/>
    <mergeCell ref="C23:C24"/>
    <mergeCell ref="C41:C42"/>
    <mergeCell ref="E41:E42"/>
    <mergeCell ref="F70:F72"/>
    <mergeCell ref="P108:P109"/>
    <mergeCell ref="M102:M106"/>
    <mergeCell ref="P167:T167"/>
    <mergeCell ref="S171:T171"/>
    <mergeCell ref="P112:P113"/>
    <mergeCell ref="M116:M117"/>
    <mergeCell ref="P116:P117"/>
    <mergeCell ref="M118:M121"/>
    <mergeCell ref="P118:P121"/>
    <mergeCell ref="M123:M125"/>
    <mergeCell ref="P123:P125"/>
    <mergeCell ref="N108:N109"/>
    <mergeCell ref="O108:O109"/>
    <mergeCell ref="N110:N111"/>
    <mergeCell ref="O110:O111"/>
    <mergeCell ref="N112:N113"/>
    <mergeCell ref="O112:O113"/>
    <mergeCell ref="N118:N121"/>
    <mergeCell ref="O118:O121"/>
    <mergeCell ref="N123:N125"/>
    <mergeCell ref="P150:P151"/>
    <mergeCell ref="M130:M131"/>
    <mergeCell ref="P130:P131"/>
    <mergeCell ref="M132:M133"/>
    <mergeCell ref="P132:P133"/>
    <mergeCell ref="M134:M135"/>
    <mergeCell ref="P134:P135"/>
    <mergeCell ref="P136:P137"/>
    <mergeCell ref="P138:P141"/>
    <mergeCell ref="P142:P143"/>
    <mergeCell ref="P147:P148"/>
    <mergeCell ref="S136:S137"/>
    <mergeCell ref="N138:N141"/>
    <mergeCell ref="O138:O141"/>
    <mergeCell ref="N142:N143"/>
    <mergeCell ref="O142:O143"/>
    <mergeCell ref="N136:N137"/>
    <mergeCell ref="O136:O137"/>
    <mergeCell ref="N134:N135"/>
    <mergeCell ref="O134:O135"/>
    <mergeCell ref="N147:N148"/>
    <mergeCell ref="O147:O148"/>
    <mergeCell ref="M108:M109"/>
    <mergeCell ref="M86:M87"/>
    <mergeCell ref="M88:M91"/>
    <mergeCell ref="M150:M151"/>
    <mergeCell ref="I96:I97"/>
    <mergeCell ref="M136:M137"/>
    <mergeCell ref="M126:M127"/>
    <mergeCell ref="M128:M129"/>
    <mergeCell ref="I94:I95"/>
    <mergeCell ref="I89:I91"/>
    <mergeCell ref="M138:M141"/>
    <mergeCell ref="M142:M143"/>
    <mergeCell ref="M147:M148"/>
    <mergeCell ref="M93:M95"/>
    <mergeCell ref="L163:S163"/>
    <mergeCell ref="M110:M111"/>
    <mergeCell ref="P110:P111"/>
    <mergeCell ref="M112:M113"/>
    <mergeCell ref="P126:P127"/>
    <mergeCell ref="P128:P129"/>
    <mergeCell ref="I71:I72"/>
    <mergeCell ref="H71:H72"/>
    <mergeCell ref="P5:P8"/>
    <mergeCell ref="P11:P12"/>
    <mergeCell ref="P13:P16"/>
    <mergeCell ref="M19:M20"/>
    <mergeCell ref="P19:P20"/>
    <mergeCell ref="M23:M24"/>
    <mergeCell ref="P23:P24"/>
    <mergeCell ref="P26:P27"/>
    <mergeCell ref="P28:P29"/>
    <mergeCell ref="M5:M8"/>
    <mergeCell ref="M26:M27"/>
    <mergeCell ref="M28:M29"/>
    <mergeCell ref="M13:M16"/>
    <mergeCell ref="M11:M12"/>
    <mergeCell ref="I64:I65"/>
    <mergeCell ref="M32:M33"/>
    <mergeCell ref="P66:P68"/>
    <mergeCell ref="M70:M72"/>
    <mergeCell ref="P70:P72"/>
    <mergeCell ref="N5:N8"/>
    <mergeCell ref="O5:O8"/>
    <mergeCell ref="N11:N12"/>
    <mergeCell ref="A145:A146"/>
    <mergeCell ref="G145:G146"/>
    <mergeCell ref="A147:A148"/>
    <mergeCell ref="F147:F148"/>
    <mergeCell ref="G147:G148"/>
    <mergeCell ref="I79:I80"/>
    <mergeCell ref="I73:I74"/>
    <mergeCell ref="H73:H74"/>
    <mergeCell ref="I86:I87"/>
    <mergeCell ref="H86:H87"/>
    <mergeCell ref="P102:P106"/>
    <mergeCell ref="H96:H97"/>
    <mergeCell ref="H94:H95"/>
    <mergeCell ref="H89:H91"/>
    <mergeCell ref="P83:P85"/>
    <mergeCell ref="P86:P87"/>
    <mergeCell ref="P88:P91"/>
    <mergeCell ref="M73:M74"/>
    <mergeCell ref="A150:A151"/>
    <mergeCell ref="G150:G151"/>
    <mergeCell ref="A138:A141"/>
    <mergeCell ref="F138:F141"/>
    <mergeCell ref="G138:G141"/>
    <mergeCell ref="A142:A143"/>
    <mergeCell ref="F142:F143"/>
    <mergeCell ref="G142:G143"/>
    <mergeCell ref="B142:B143"/>
    <mergeCell ref="C142:C143"/>
    <mergeCell ref="E142:E143"/>
    <mergeCell ref="B147:B148"/>
    <mergeCell ref="C147:C148"/>
    <mergeCell ref="E147:E148"/>
    <mergeCell ref="B150:B151"/>
    <mergeCell ref="C150:C151"/>
    <mergeCell ref="E150:E151"/>
    <mergeCell ref="F150:F151"/>
    <mergeCell ref="P73:P74"/>
    <mergeCell ref="M78:M80"/>
    <mergeCell ref="P78:P80"/>
    <mergeCell ref="P96:P97"/>
    <mergeCell ref="P100:P101"/>
    <mergeCell ref="P93:P95"/>
    <mergeCell ref="M83:M85"/>
    <mergeCell ref="N96:N97"/>
    <mergeCell ref="O96:O97"/>
    <mergeCell ref="N100:N101"/>
    <mergeCell ref="M96:M97"/>
    <mergeCell ref="M100:M101"/>
    <mergeCell ref="A134:A135"/>
    <mergeCell ref="F134:F135"/>
    <mergeCell ref="G134:G135"/>
    <mergeCell ref="A136:A137"/>
    <mergeCell ref="F136:F137"/>
    <mergeCell ref="G136:G137"/>
    <mergeCell ref="A128:A129"/>
    <mergeCell ref="G128:G129"/>
    <mergeCell ref="A130:A131"/>
    <mergeCell ref="F130:F131"/>
    <mergeCell ref="G130:G131"/>
    <mergeCell ref="A132:A133"/>
    <mergeCell ref="F132:F133"/>
    <mergeCell ref="G132:G133"/>
    <mergeCell ref="B128:B129"/>
    <mergeCell ref="C128:C129"/>
    <mergeCell ref="E128:E129"/>
    <mergeCell ref="F128:F129"/>
    <mergeCell ref="C130:C131"/>
    <mergeCell ref="E130:E131"/>
    <mergeCell ref="B132:B133"/>
    <mergeCell ref="E132:E133"/>
    <mergeCell ref="C132:C133"/>
    <mergeCell ref="C134:C135"/>
    <mergeCell ref="A123:A125"/>
    <mergeCell ref="F123:F125"/>
    <mergeCell ref="G123:G125"/>
    <mergeCell ref="A126:A127"/>
    <mergeCell ref="F126:F127"/>
    <mergeCell ref="G126:G127"/>
    <mergeCell ref="A116:A117"/>
    <mergeCell ref="F116:F117"/>
    <mergeCell ref="G116:G117"/>
    <mergeCell ref="A118:A122"/>
    <mergeCell ref="G118:G122"/>
    <mergeCell ref="F118:F121"/>
    <mergeCell ref="B126:B127"/>
    <mergeCell ref="C126:C127"/>
    <mergeCell ref="E126:E127"/>
    <mergeCell ref="C116:C117"/>
    <mergeCell ref="B116:B117"/>
    <mergeCell ref="E116:E117"/>
    <mergeCell ref="B118:B121"/>
    <mergeCell ref="C118:C121"/>
    <mergeCell ref="E118:E121"/>
    <mergeCell ref="C123:C125"/>
    <mergeCell ref="B123:B125"/>
    <mergeCell ref="E123:E125"/>
    <mergeCell ref="A112:A115"/>
    <mergeCell ref="I114:I115"/>
    <mergeCell ref="A102:A106"/>
    <mergeCell ref="G102:G106"/>
    <mergeCell ref="A108:A109"/>
    <mergeCell ref="F108:F109"/>
    <mergeCell ref="G108:G109"/>
    <mergeCell ref="G112:G115"/>
    <mergeCell ref="B102:B106"/>
    <mergeCell ref="C102:C106"/>
    <mergeCell ref="E102:E106"/>
    <mergeCell ref="F102:F106"/>
    <mergeCell ref="C108:C109"/>
    <mergeCell ref="B108:B109"/>
    <mergeCell ref="E108:E109"/>
    <mergeCell ref="C110:C111"/>
    <mergeCell ref="B110:B111"/>
    <mergeCell ref="E110:E111"/>
    <mergeCell ref="F110:F111"/>
    <mergeCell ref="B112:B113"/>
    <mergeCell ref="C112:C113"/>
    <mergeCell ref="F112:F113"/>
    <mergeCell ref="A100:A101"/>
    <mergeCell ref="F100:F101"/>
    <mergeCell ref="G100:G101"/>
    <mergeCell ref="A93:A98"/>
    <mergeCell ref="G93:G98"/>
    <mergeCell ref="A110:A111"/>
    <mergeCell ref="G110:G111"/>
    <mergeCell ref="E96:E97"/>
    <mergeCell ref="B93:B95"/>
    <mergeCell ref="C93:C95"/>
    <mergeCell ref="E93:E95"/>
    <mergeCell ref="F93:F95"/>
    <mergeCell ref="C96:C97"/>
    <mergeCell ref="B96:B97"/>
    <mergeCell ref="E100:E101"/>
    <mergeCell ref="C100:C101"/>
    <mergeCell ref="B100:B101"/>
    <mergeCell ref="A83:A85"/>
    <mergeCell ref="G83:G85"/>
    <mergeCell ref="A86:A92"/>
    <mergeCell ref="F86:F87"/>
    <mergeCell ref="G86:G92"/>
    <mergeCell ref="F96:F97"/>
    <mergeCell ref="A78:A82"/>
    <mergeCell ref="G78:G82"/>
    <mergeCell ref="B83:B85"/>
    <mergeCell ref="C83:C85"/>
    <mergeCell ref="E83:E85"/>
    <mergeCell ref="F83:F85"/>
    <mergeCell ref="C86:C87"/>
    <mergeCell ref="B86:B87"/>
    <mergeCell ref="E86:E87"/>
    <mergeCell ref="E88:E91"/>
    <mergeCell ref="F88:F91"/>
    <mergeCell ref="C88:C91"/>
    <mergeCell ref="B88:B91"/>
    <mergeCell ref="A70:A75"/>
    <mergeCell ref="G70:G75"/>
    <mergeCell ref="E73:E74"/>
    <mergeCell ref="F73:F74"/>
    <mergeCell ref="A5:A8"/>
    <mergeCell ref="F5:F8"/>
    <mergeCell ref="G5:G8"/>
    <mergeCell ref="A11:A12"/>
    <mergeCell ref="F11:F12"/>
    <mergeCell ref="G11:G12"/>
    <mergeCell ref="F46:F49"/>
    <mergeCell ref="F13:F16"/>
    <mergeCell ref="A41:A42"/>
    <mergeCell ref="F41:F42"/>
    <mergeCell ref="G41:G42"/>
    <mergeCell ref="A38:A40"/>
    <mergeCell ref="G23:G24"/>
    <mergeCell ref="A26:A27"/>
    <mergeCell ref="F26:F27"/>
    <mergeCell ref="G26:G27"/>
    <mergeCell ref="A28:A29"/>
    <mergeCell ref="F28:F29"/>
    <mergeCell ref="G28:G29"/>
    <mergeCell ref="A46:A50"/>
    <mergeCell ref="S11:S12"/>
    <mergeCell ref="A13:A17"/>
    <mergeCell ref="G13:G17"/>
    <mergeCell ref="F38:F40"/>
    <mergeCell ref="G38:G40"/>
    <mergeCell ref="A32:A33"/>
    <mergeCell ref="F32:F33"/>
    <mergeCell ref="G32:G33"/>
    <mergeCell ref="A34:A35"/>
    <mergeCell ref="F34:F35"/>
    <mergeCell ref="G34:G35"/>
    <mergeCell ref="R38:R39"/>
    <mergeCell ref="Q28:Q29"/>
    <mergeCell ref="R28:R29"/>
    <mergeCell ref="S28:S29"/>
    <mergeCell ref="A19:A20"/>
    <mergeCell ref="F19:F20"/>
    <mergeCell ref="G19:G20"/>
    <mergeCell ref="A23:A24"/>
    <mergeCell ref="M34:M35"/>
    <mergeCell ref="P34:P35"/>
    <mergeCell ref="M38:M40"/>
    <mergeCell ref="P38:P40"/>
    <mergeCell ref="P32:P33"/>
    <mergeCell ref="Q11:Q12"/>
    <mergeCell ref="R11:R12"/>
    <mergeCell ref="H66:H67"/>
    <mergeCell ref="I66:I67"/>
    <mergeCell ref="O11:O12"/>
    <mergeCell ref="N13:N16"/>
    <mergeCell ref="O13:O16"/>
    <mergeCell ref="N19:N20"/>
    <mergeCell ref="O19:O20"/>
    <mergeCell ref="N23:N24"/>
    <mergeCell ref="O23:O24"/>
    <mergeCell ref="N26:N27"/>
    <mergeCell ref="O26:O27"/>
    <mergeCell ref="N46:N49"/>
    <mergeCell ref="O46:O49"/>
    <mergeCell ref="N28:N29"/>
    <mergeCell ref="O28:O29"/>
    <mergeCell ref="N32:N33"/>
    <mergeCell ref="O32:O33"/>
    <mergeCell ref="N34:N35"/>
    <mergeCell ref="O34:O35"/>
    <mergeCell ref="N38:N40"/>
    <mergeCell ref="O38:O40"/>
    <mergeCell ref="N41:N42"/>
    <mergeCell ref="A64:A68"/>
    <mergeCell ref="F64:F65"/>
    <mergeCell ref="G64:G68"/>
    <mergeCell ref="H64:H65"/>
    <mergeCell ref="A51:A58"/>
    <mergeCell ref="B51:B58"/>
    <mergeCell ref="G51:G58"/>
    <mergeCell ref="M41:M42"/>
    <mergeCell ref="P41:P42"/>
    <mergeCell ref="M46:M49"/>
    <mergeCell ref="P46:P49"/>
    <mergeCell ref="E64:E65"/>
    <mergeCell ref="M64:M65"/>
    <mergeCell ref="P64:P65"/>
    <mergeCell ref="M66:M68"/>
    <mergeCell ref="N64:N65"/>
    <mergeCell ref="O64:O65"/>
    <mergeCell ref="N66:N68"/>
    <mergeCell ref="O66:O68"/>
    <mergeCell ref="B64:B65"/>
    <mergeCell ref="C64:C65"/>
    <mergeCell ref="B66:B67"/>
    <mergeCell ref="O41:O42"/>
    <mergeCell ref="D64:D65"/>
    <mergeCell ref="N150:N151"/>
    <mergeCell ref="O150:O151"/>
    <mergeCell ref="N70:N72"/>
    <mergeCell ref="O70:O72"/>
    <mergeCell ref="N73:N74"/>
    <mergeCell ref="O73:O74"/>
    <mergeCell ref="N78:N80"/>
    <mergeCell ref="O78:O80"/>
    <mergeCell ref="N88:N91"/>
    <mergeCell ref="O88:O91"/>
    <mergeCell ref="N93:N95"/>
    <mergeCell ref="O93:O95"/>
    <mergeCell ref="N83:N85"/>
    <mergeCell ref="O83:O85"/>
    <mergeCell ref="N116:N117"/>
    <mergeCell ref="O116:O117"/>
    <mergeCell ref="N102:N106"/>
    <mergeCell ref="O102:O106"/>
    <mergeCell ref="O100:O101"/>
    <mergeCell ref="N86:N87"/>
    <mergeCell ref="O86:O87"/>
    <mergeCell ref="N132:N133"/>
    <mergeCell ref="O132:O133"/>
    <mergeCell ref="O123:O125"/>
    <mergeCell ref="N126:N127"/>
    <mergeCell ref="O126:O127"/>
    <mergeCell ref="N128:N129"/>
    <mergeCell ref="O128:O129"/>
    <mergeCell ref="N130:N131"/>
    <mergeCell ref="O130:O131"/>
  </mergeCells>
  <hyperlinks>
    <hyperlink ref="E2" location="RIEPILOGO!A12" display="UNIA3RM001L01"/>
    <hyperlink ref="E10" location="RIEPILOGO!A6" display="UNIA1NI009L01"/>
    <hyperlink ref="E3" location="RIEPILOGO!A3" display="UNIA1NI002L01"/>
    <hyperlink ref="E4" location="RIEPILOGO!A4" display="UNIA1NI003L01"/>
    <hyperlink ref="E5" location="RIEPILOGO!A17" display="UNIA5RM004L01"/>
    <hyperlink ref="E9" location="RIEPILOGO!A5" display="UNIA1NI008L01"/>
    <hyperlink ref="E11" location="RIEPILOGO!A7" display="UNIA1NI010L01"/>
    <hyperlink ref="E13" location="RIEPILOGO!A13" display="UNIA3RM011L01"/>
    <hyperlink ref="E17" location="RIEPILOGO!A14" display="UNIA3RM015L01"/>
    <hyperlink ref="E18" location="RIEPILOGO!A8" display="UNIA1NI016L01"/>
    <hyperlink ref="E19" location="'All.5.1 AGGIORNATO'!A9" display="UNIA1NI017L01"/>
    <hyperlink ref="E21" location="RIEPILOGO!A15" display="UNIA3RM018L01"/>
    <hyperlink ref="E22" location="RIEPILOGO!A16" display="UNIA3RM019L01"/>
    <hyperlink ref="E23" location="RIEPILOGO!A55" display="UNIF2IE020L01"/>
    <hyperlink ref="E25" location="RIEPILOGO!A88" display="UNIF3NI021L01"/>
    <hyperlink ref="E28" location="RIEPILOGO!A91" display="UNIF4RM023L01"/>
    <hyperlink ref="E30" location="RIEPILOGO!A69" display="UNIF2NI024L01"/>
    <hyperlink ref="E31" location="RIEPILOGO!A70" display="UNIF2NI025L01"/>
    <hyperlink ref="E32" location="RIEPILOGO!A71" display="UNIF2NI026L01"/>
    <hyperlink ref="E34" location="RIEPILOGO!A89" display="UNIF3NI028L01"/>
    <hyperlink ref="E36" location="RIEPILOGO!A72" display="UNIF2NI029L01"/>
    <hyperlink ref="E37" location="RIEPILOGO!A92" display="UNIF4RM030L01"/>
    <hyperlink ref="E38" location="RIEPILOGO!A56" display="UNIF2IE031L01"/>
    <hyperlink ref="E41" location="RIEPILOGO!A57" display="UNIF2IE032L01"/>
    <hyperlink ref="E43" location="RIEPILOGO!A93" display="UNIF4RM033L01"/>
    <hyperlink ref="E44" location="RIEPILOGO!A58" display="UNIF2IE034L01"/>
    <hyperlink ref="E45" location="RIEPILOGO!A94" display="UNIF4RM035L01"/>
    <hyperlink ref="E46" location="RIEPILOGO!A100" display="UNIF5RM036L01"/>
    <hyperlink ref="E50" location="RIEPILOGO!A101" display="UNIF5RM040L01"/>
    <hyperlink ref="E51" location="RIEPILOGO!A73" display="UNIF2NI041L01"/>
    <hyperlink ref="E53" location="RIEPILOGO!A74" display="UNIF2NI041L02"/>
    <hyperlink ref="E54" location="RIEPILOGO!A75" display="UNIF2NI041L03"/>
    <hyperlink ref="E55" location="RIEPILOGO!A76" display="UNIF2NI041L04"/>
    <hyperlink ref="E56" location="RIEPILOGO!A77" display="UNIF2NI041L05"/>
    <hyperlink ref="E57" location="RIEPILOGO!A78" display="UNIF2NI041L06"/>
    <hyperlink ref="E58" location="RIEPILOGO!A79" display="UNIF2NI041L07"/>
    <hyperlink ref="E59" location="RIEPILOGO!A80" display="UNIF2NI043L01"/>
    <hyperlink ref="E60" location="RIEPILOGO!A81" display="UNIF2NI044L01"/>
    <hyperlink ref="E61" location="RIEPILOGO!A82" display="UNIF2NI045L01"/>
    <hyperlink ref="E62" location="RIEPILOGO!A83" display="UNIF2NI046L01"/>
    <hyperlink ref="E63" location="RIEPILOGO!A95" display="UNIF4RM047L01"/>
    <hyperlink ref="E64:E65" location="RIEPILOGO!A59" display="UNIF2IE048L01"/>
    <hyperlink ref="E66:E67" location="RIEPILOGO!A60" display="UNIF2IE048L02"/>
    <hyperlink ref="E69" location="RIEPILOGO!A96" display="UNIF4RM049L01"/>
    <hyperlink ref="E70" location="RIEPILOGO!A61" display="UNIF2IE050L00"/>
    <hyperlink ref="E73:E74" location="RIEPILOGO!A62" display="UNIF2IE050L02"/>
    <hyperlink ref="E75" location="RIEPILOGO!A63" display="UNIF2IE050L03"/>
    <hyperlink ref="E76" location="RIEPILOGO!A51" display="UNIF2NI051L01"/>
    <hyperlink ref="E77" location="RIEPILOGO!A97" display="UNIF4RM052L01"/>
    <hyperlink ref="E78" location="RIEPILOGO!A64" display="UNIF2IE053L00"/>
    <hyperlink ref="E81" location="RIEPILOGO!A65" display="UNIF2IE053L02"/>
    <hyperlink ref="E82" location="RIEPILOGO!A66" display="UNIF2IE053L03"/>
    <hyperlink ref="E83" location="RIEPILOGO!A53" display="UNIF1NI054L01"/>
    <hyperlink ref="E88" location="RIEPILOGO!A47" display="UNIF1IE055L00"/>
    <hyperlink ref="E92" location="RIEPILOGO!A48" display="UNIF1IE055L02"/>
    <hyperlink ref="E93" location="RIEPILOGO!A50" display="UNIF1IE056L00"/>
    <hyperlink ref="E96:E97" location="RIEPILOGO!A51" display="UNIF1IE056L02"/>
    <hyperlink ref="E98" location="RIEPILOGO!A67" display="UNIF2IE056L03"/>
    <hyperlink ref="E99" location="RIEPILOGO!A54" display="UNIF1NI057L01"/>
    <hyperlink ref="E100" location="RIEPILOGO!A26" display="UNID2LM058L01"/>
    <hyperlink ref="E102" location="RIEPILOGO!A27" display="UNID2LM059L01"/>
    <hyperlink ref="E107" location="RIEPILOGO!A43" display="UNID4RM060L01"/>
    <hyperlink ref="E108" location="RIEPILOGO!A35" display="UNID2NI061L01"/>
    <hyperlink ref="E110" location="RIEPILOGO!A28" display="UNID2LM062L01"/>
    <hyperlink ref="E112" location="RIEPILOGO!A18" display="UNID1IE063L01"/>
    <hyperlink ref="E114" location="RIEPILOGO!A19" display="UNID1IE063L02"/>
    <hyperlink ref="E115" location="RIEPILOGO!A20" display="UNID1IE063L03"/>
    <hyperlink ref="E116" location="RIEPILOGO!A29" display="UNID2LM064L01"/>
    <hyperlink ref="E118" location="RIEPILOGO!A44" display="UNID4RM065L01"/>
    <hyperlink ref="E122" location="'All.5.1 AGGIORNATO'!A69" display="UNID4RM069L01"/>
    <hyperlink ref="E123" location="RIEPILOGO!A21" display="UNID1IE070L01"/>
    <hyperlink ref="E126" location="RIEPILOGO!A24" display="UNID2IE071L01"/>
    <hyperlink ref="E128" location="RIEPILOGO!A30" display="UNID2LM072L01"/>
    <hyperlink ref="E130" location="RIEPILOGO!A36" display="UNID2NI073L01"/>
    <hyperlink ref="E132" location="RIEPILOGO!A31" display="UNID2LM074L01"/>
    <hyperlink ref="E134" location="RIEPILOGO!A37" display="UNID2NI075L01"/>
    <hyperlink ref="E136" location="'All.5.1 AGGIORNATO'!A38" display="UNID2NI076L01"/>
    <hyperlink ref="E138" location="RIEPILOGO!A22" display="UNID1IE077L01"/>
    <hyperlink ref="E142" location="RIEPILOGO!A32" display="UNID2LM078L01"/>
    <hyperlink ref="E144" location="RIEPILOGO!A39" display="UNID3NI079L01"/>
    <hyperlink ref="E145" location="RIEPILOGO!A40" display="UNID3NI080L01"/>
    <hyperlink ref="E146" location="RIEPILOGO!A41" display="UNID3NI081L01"/>
    <hyperlink ref="E147" location="RIEPILOGO!A33" display="UNID2LM082L01"/>
    <hyperlink ref="E149" location="RIEPILOGO!A46" display="UNID4RM083L01"/>
    <hyperlink ref="E150" location="RIEPILOGO!A34" display="UNID2LM084L01"/>
    <hyperlink ref="E152" location="RIEPILOGO!A52" display="UNIF1IE085L05"/>
    <hyperlink ref="E153" location="RIEPILOGO!A25" display="UNID2IE086L01"/>
    <hyperlink ref="E154" location="RIEPILOGO!A10" display="UNIA1NI087L01"/>
    <hyperlink ref="E156" location="RIEPILOGO!A90" display="UNIF3NI089L01"/>
    <hyperlink ref="E157" location="RIEPILOGO!A99" display="UNIF4RM090L01"/>
    <hyperlink ref="E158" location="RIEPILOGO!A85" display="UNIF2NI091L01"/>
    <hyperlink ref="E159" location="RIEPILOGO!A86" display="UNIF2NI093L01"/>
    <hyperlink ref="E160" location="RIEPILOGO!A98" display="UNIF4RM088L01"/>
    <hyperlink ref="E161" location="RIEPILOGO!A87" display="UNIF2NI094L01"/>
    <hyperlink ref="E162" location="RIEPILOGO!A11" display="UNIA3AA089L01"/>
    <hyperlink ref="D2" location="RIEPILOGO!A12" display="UNIA3RM001L01"/>
    <hyperlink ref="D10" location="RIEPILOGO!A6" display="UNIA1NI009L01"/>
    <hyperlink ref="D3" location="RIEPILOGO!A3" display="UNIA1NI002L01"/>
    <hyperlink ref="D4" location="RIEPILOGO!A4" display="UNIA1NI003L01"/>
    <hyperlink ref="D5" location="RIEPILOGO!A17" display="UNIA5RM004L01"/>
    <hyperlink ref="D9" location="RIEPILOGO!A5" display="UNIA1NI008L01"/>
    <hyperlink ref="D11" location="RIEPILOGO!A7" display="UNIA1NI010L01"/>
    <hyperlink ref="D13" location="RIEPILOGO!A13" display="UNIA3RM011L01"/>
    <hyperlink ref="D17" location="RIEPILOGO!A14" display="UNIA3RM015L01"/>
    <hyperlink ref="D18" location="RIEPILOGO!A8" display="UNIA1NI016L01"/>
    <hyperlink ref="D19" location="'All.5.1 AGGIORNATO'!A9" display="UNIA1NI017L01"/>
    <hyperlink ref="D21" location="RIEPILOGO!A15" display="UNIA3RM018L01"/>
    <hyperlink ref="D22" location="RIEPILOGO!A16" display="UNIA3RM019L01"/>
    <hyperlink ref="D23" location="RIEPILOGO!A55" display="UNIF2IE020L01"/>
    <hyperlink ref="D25" location="RIEPILOGO!A88" display="UNIF3NI021L01"/>
    <hyperlink ref="D27" location="RIEPILOGO!A68" display="UNIF2NI022L02"/>
    <hyperlink ref="D28" location="RIEPILOGO!A91" display="UNIF4RM023L01"/>
    <hyperlink ref="D30" location="RIEPILOGO!A69" display="UNIF2NI024L01"/>
    <hyperlink ref="D31" location="RIEPILOGO!A70" display="UNIF2NI025L01"/>
    <hyperlink ref="D32" location="RIEPILOGO!A71" display="UNIF2NI026L01"/>
    <hyperlink ref="D34" location="RIEPILOGO!A89" display="UNIF3NI028L01"/>
    <hyperlink ref="D36" location="RIEPILOGO!A72" display="UNIF2NI029L01"/>
    <hyperlink ref="D37" location="RIEPILOGO!A92" display="UNIF4RM030L01"/>
    <hyperlink ref="D38" location="RIEPILOGO!A56" display="UNIF2IE031L01"/>
    <hyperlink ref="D41" location="RIEPILOGO!A57" display="UNIF2IE032L01"/>
    <hyperlink ref="D43" location="RIEPILOGO!A93" display="UNIF4RM033L01"/>
    <hyperlink ref="D44" location="RIEPILOGO!A58" display="UNIF2IE034L01"/>
    <hyperlink ref="D45" location="RIEPILOGO!A94" display="UNIF4RM035L01"/>
    <hyperlink ref="D46" location="RIEPILOGO!A100" display="UNIF5RM036L01"/>
    <hyperlink ref="D50" location="RIEPILOGO!A101" display="UNIF5RM040L01"/>
    <hyperlink ref="D51" location="RIEPILOGO!A73" display="UNIF2NI041L01"/>
    <hyperlink ref="D53" location="RIEPILOGO!A74" display="UNIF2NI041L02"/>
    <hyperlink ref="D54" location="RIEPILOGO!A75" display="UNIF2NI041L03"/>
    <hyperlink ref="D55" location="RIEPILOGO!A76" display="UNIF2NI041L04"/>
    <hyperlink ref="D56" location="RIEPILOGO!A77" display="UNIF2NI041L05"/>
    <hyperlink ref="D57" location="RIEPILOGO!A78" display="UNIF2NI041L06"/>
    <hyperlink ref="D58" location="RIEPILOGO!A79" display="UNIF2NI041L07"/>
    <hyperlink ref="D59" location="RIEPILOGO!A80" display="UNIF2NI043L01"/>
    <hyperlink ref="D60" location="RIEPILOGO!A81" display="UNIF2NI044L01"/>
    <hyperlink ref="D61" location="RIEPILOGO!A82" display="UNIF2NI045L01"/>
    <hyperlink ref="D62" location="RIEPILOGO!A83" display="UNIF2NI046L01"/>
    <hyperlink ref="D63" location="RIEPILOGO!A95" display="UNIF4RM047L01"/>
    <hyperlink ref="D64:D65" location="RIEPILOGO!A59" display="UNIF2IE048L01"/>
    <hyperlink ref="D66:D67" location="RIEPILOGO!A60" display="UNIF2IE048L02"/>
    <hyperlink ref="D69" location="RIEPILOGO!A96" display="UNIF4RM049L01"/>
    <hyperlink ref="D70" location="RIEPILOGO!A61" display="UNIF2IE050L00"/>
    <hyperlink ref="D73:D74" location="RIEPILOGO!A62" display="UNIF2IE050L02"/>
    <hyperlink ref="D75" location="RIEPILOGO!A63" display="UNIF2IE050L03"/>
    <hyperlink ref="D76" location="RIEPILOGO!A51" display="UNIF2NI051L01"/>
    <hyperlink ref="D77" location="RIEPILOGO!A97" display="UNIF4RM052L01"/>
    <hyperlink ref="D78" location="RIEPILOGO!A64" display="UNIF2IE053L00"/>
    <hyperlink ref="D81" location="RIEPILOGO!A65" display="UNIF2IE053L02"/>
    <hyperlink ref="D82" location="RIEPILOGO!A66" display="UNIF2IE053L03"/>
    <hyperlink ref="D83" location="RIEPILOGO!A53" display="UNIF1NI054L01"/>
    <hyperlink ref="D88" location="RIEPILOGO!A47" display="UNIF1IE055L00"/>
    <hyperlink ref="D92" location="RIEPILOGO!A48" display="UNIF1IE055L02"/>
    <hyperlink ref="D93" location="RIEPILOGO!A50" display="UNIF1IE056L00"/>
    <hyperlink ref="D96:D97" location="RIEPILOGO!A51" display="UNIF1IE056L02"/>
    <hyperlink ref="D98" location="RIEPILOGO!A67" display="UNIF2IE056L03"/>
    <hyperlink ref="D99" location="RIEPILOGO!A54" display="UNIF1NI057L01"/>
    <hyperlink ref="D100" location="RIEPILOGO!A26" display="UNID2LM058L01"/>
    <hyperlink ref="D102" location="RIEPILOGO!A27" display="UNID2LM059L01"/>
    <hyperlink ref="D107" location="RIEPILOGO!A43" display="UNID4RM060L01"/>
    <hyperlink ref="D108" location="RIEPILOGO!A35" display="UNID2NI061L01"/>
    <hyperlink ref="D110" location="RIEPILOGO!A28" display="UNID2LM062L01"/>
    <hyperlink ref="D113" location="RIEPILOGO!A18" display="UNID1IE063L01"/>
    <hyperlink ref="D114" location="RIEPILOGO!A19" display="UNID1IE063L02"/>
    <hyperlink ref="D115" location="RIEPILOGO!A20" display="UNID1IE063L03"/>
    <hyperlink ref="D116" location="RIEPILOGO!A29" display="UNID2LM064L01"/>
    <hyperlink ref="D118" location="RIEPILOGO!A44" display="UNID4RM065L01"/>
    <hyperlink ref="D122" location="'All.5.1 AGGIORNATO'!A69" display="UNID4RM069L01"/>
    <hyperlink ref="D123" location="RIEPILOGO!A21" display="UNID1IE070L01"/>
    <hyperlink ref="D126" location="RIEPILOGO!A24" display="UNID2IE071L01"/>
    <hyperlink ref="D128" location="RIEPILOGO!A30" display="UNID2LM072L01"/>
    <hyperlink ref="D130" location="RIEPILOGO!A36" display="UNID2NI073L01"/>
    <hyperlink ref="D133" location="RIEPILOGO!A31" display="UNID2LM074L01"/>
    <hyperlink ref="D134" location="RIEPILOGO!A37" display="UNID2NI075L01"/>
    <hyperlink ref="D136" location="'All.5.1 AGGIORNATO'!A38" display="UNID2NI076L01"/>
    <hyperlink ref="D140" location="RIEPILOGO!A22" display="UNID1IE077L01"/>
    <hyperlink ref="D142" location="RIEPILOGO!A32" display="UNID2LM078L01"/>
    <hyperlink ref="D144" location="RIEPILOGO!A39" display="UNID3NI079L01"/>
    <hyperlink ref="D145" location="RIEPILOGO!A40" display="UNID3NI080L01"/>
    <hyperlink ref="D146" location="RIEPILOGO!A41" display="UNID3NI081L01"/>
    <hyperlink ref="D147" location="RIEPILOGO!A33" display="UNID2LM082L01"/>
    <hyperlink ref="D149" location="RIEPILOGO!A46" display="UNID4RM083L01"/>
    <hyperlink ref="D150" location="RIEPILOGO!A34" display="UNID2LM084L01"/>
    <hyperlink ref="D152" location="RIEPILOGO!A52" display="UNIF1IE085L05"/>
    <hyperlink ref="D153" location="RIEPILOGO!A25" display="UNID2IE086L01"/>
    <hyperlink ref="D154" location="RIEPILOGO!A10" display="UNIA1NI087L01"/>
    <hyperlink ref="D156" location="RIEPILOGO!A90" display="UNIF3NI089L01"/>
    <hyperlink ref="D157" location="RIEPILOGO!A99" display="UNIF4RM090L01"/>
    <hyperlink ref="D158" location="RIEPILOGO!A85" display="UNIF2NI091L01"/>
    <hyperlink ref="D159" location="RIEPILOGO!A86" display="UNIF2NI093L01"/>
    <hyperlink ref="D160" location="RIEPILOGO!A98" display="UNIF4RM088L01"/>
    <hyperlink ref="D161" location="RIEPILOGO!A87" display="UNIF2NI094L01"/>
    <hyperlink ref="D162" location="RIEPILOGO!A11" display="UNIA3AA089L01"/>
    <hyperlink ref="E26" location="RIEPILOGO!A68" display="UNIF2NI022L02"/>
    <hyperlink ref="E155" location="RIEPILOGO!A42" display="UNID3TA023L01"/>
  </hyperlinks>
  <printOptions horizontalCentered="1"/>
  <pageMargins left="0.31496062992125984" right="0.31496062992125984" top="0.98425196850393704" bottom="0.35433070866141736" header="0.31496062992125984" footer="0.31496062992125984"/>
  <pageSetup paperSize="9" scale="51" orientation="landscape" r:id="rId1"/>
  <headerFooter>
    <oddHeader>&amp;CAllegato 1 - Capitolo 5 - PROGRAMMA DEGLI INTERVENTI
&amp;"-,Corsivo"PDI 2013 -2017 Uniacque S.p.A.
&amp;"-,Grassetto"&amp;K00B050AGGIORNATO da Del. n. 3 CDA22/03/2017</oddHeader>
  </headerFooter>
  <rowBreaks count="6" manualBreakCount="6">
    <brk id="22" max="19" man="1"/>
    <brk id="45" max="19" man="1"/>
    <brk id="75" max="19" man="1"/>
    <brk id="98" max="19" man="1"/>
    <brk id="117" max="19" man="1"/>
    <brk id="13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  <pageSetUpPr fitToPage="1"/>
  </sheetPr>
  <dimension ref="A1:Y116"/>
  <sheetViews>
    <sheetView zoomScale="110" zoomScaleNormal="110" workbookViewId="0">
      <pane xSplit="9" ySplit="2" topLeftCell="J3" activePane="bottomRight" state="frozenSplit"/>
      <selection activeCell="F26" sqref="F26:F27"/>
      <selection pane="topRight" activeCell="F26" sqref="F26:F27"/>
      <selection pane="bottomLeft" activeCell="F26" sqref="F26:F27"/>
      <selection pane="bottomRight" activeCell="A36" sqref="A36"/>
    </sheetView>
  </sheetViews>
  <sheetFormatPr defaultRowHeight="15" outlineLevelCol="2" x14ac:dyDescent="0.25"/>
  <cols>
    <col min="1" max="1" width="17.42578125" customWidth="1"/>
    <col min="2" max="2" width="29.42578125" customWidth="1"/>
    <col min="3" max="3" width="23.7109375" style="9" customWidth="1"/>
    <col min="4" max="9" width="16.28515625" hidden="1" customWidth="1" outlineLevel="1"/>
    <col min="10" max="10" width="18.85546875" hidden="1" customWidth="1" collapsed="1"/>
    <col min="11" max="11" width="14.140625" customWidth="1" outlineLevel="1"/>
    <col min="12" max="13" width="12.7109375" customWidth="1" outlineLevel="1"/>
    <col min="14" max="14" width="14.42578125" customWidth="1" outlineLevel="1"/>
    <col min="15" max="16" width="14.28515625" customWidth="1" outlineLevel="1"/>
    <col min="17" max="17" width="15.85546875" customWidth="1" outlineLevel="2"/>
    <col min="18" max="18" width="14" customWidth="1" outlineLevel="2"/>
    <col min="19" max="19" width="13.140625" customWidth="1" outlineLevel="2"/>
    <col min="20" max="20" width="13.28515625" customWidth="1" outlineLevel="2"/>
    <col min="21" max="21" width="14.7109375" customWidth="1" outlineLevel="2"/>
    <col min="22" max="22" width="25.85546875" bestFit="1" customWidth="1"/>
    <col min="23" max="23" width="16.5703125" customWidth="1"/>
    <col min="24" max="24" width="42.85546875" customWidth="1"/>
    <col min="25" max="25" width="45.140625" customWidth="1"/>
  </cols>
  <sheetData>
    <row r="1" spans="1:25" s="2" customFormat="1" ht="60" x14ac:dyDescent="0.25">
      <c r="A1" s="14" t="s">
        <v>0</v>
      </c>
      <c r="B1" s="16" t="s">
        <v>570</v>
      </c>
      <c r="C1" s="16" t="s">
        <v>69</v>
      </c>
      <c r="D1" s="15" t="s">
        <v>201</v>
      </c>
      <c r="E1" s="15" t="s">
        <v>195</v>
      </c>
      <c r="F1" s="15" t="s">
        <v>196</v>
      </c>
      <c r="G1" s="15" t="s">
        <v>197</v>
      </c>
      <c r="H1" s="15" t="s">
        <v>198</v>
      </c>
      <c r="I1" s="15" t="s">
        <v>199</v>
      </c>
      <c r="J1" s="15" t="s">
        <v>541</v>
      </c>
      <c r="K1" s="16" t="s">
        <v>580</v>
      </c>
      <c r="L1" s="12">
        <v>2013</v>
      </c>
      <c r="M1" s="12">
        <v>2014</v>
      </c>
      <c r="N1" s="12">
        <v>2015</v>
      </c>
      <c r="O1" s="12">
        <v>2016</v>
      </c>
      <c r="P1" s="12">
        <v>2017</v>
      </c>
      <c r="Q1" s="12" t="s">
        <v>292</v>
      </c>
      <c r="R1" s="12" t="s">
        <v>3</v>
      </c>
      <c r="S1" s="12" t="s">
        <v>6</v>
      </c>
      <c r="T1" s="12" t="s">
        <v>2</v>
      </c>
      <c r="U1" s="12" t="s">
        <v>4</v>
      </c>
      <c r="V1" s="57" t="s">
        <v>554</v>
      </c>
      <c r="W1" s="57" t="s">
        <v>553</v>
      </c>
      <c r="X1" s="149" t="s">
        <v>525</v>
      </c>
      <c r="Y1" s="151" t="s">
        <v>572</v>
      </c>
    </row>
    <row r="2" spans="1:25" s="3" customFormat="1" ht="12" x14ac:dyDescent="0.2">
      <c r="A2" s="17" t="s">
        <v>1</v>
      </c>
      <c r="B2" s="86"/>
      <c r="C2" s="87"/>
      <c r="D2" s="18" t="s">
        <v>5</v>
      </c>
      <c r="E2" s="18" t="s">
        <v>5</v>
      </c>
      <c r="F2" s="18" t="s">
        <v>5</v>
      </c>
      <c r="G2" s="18" t="s">
        <v>5</v>
      </c>
      <c r="H2" s="18" t="s">
        <v>5</v>
      </c>
      <c r="I2" s="18" t="s">
        <v>5</v>
      </c>
      <c r="J2" s="76"/>
      <c r="K2" s="76"/>
      <c r="L2" s="19"/>
      <c r="M2" s="20"/>
      <c r="N2" s="20"/>
      <c r="O2" s="20"/>
      <c r="P2" s="20"/>
      <c r="Q2" s="20"/>
      <c r="R2" s="20"/>
      <c r="S2" s="20"/>
      <c r="T2" s="20"/>
      <c r="U2" s="21"/>
      <c r="V2" s="89"/>
      <c r="W2" s="89"/>
      <c r="X2" s="150"/>
      <c r="Y2" s="152"/>
    </row>
    <row r="3" spans="1:25" s="1" customFormat="1" ht="25.5" x14ac:dyDescent="0.25">
      <c r="A3" s="170" t="s">
        <v>61</v>
      </c>
      <c r="B3" s="170" t="s">
        <v>60</v>
      </c>
      <c r="C3" s="171" t="s">
        <v>72</v>
      </c>
      <c r="D3" s="172">
        <v>0</v>
      </c>
      <c r="E3" s="172"/>
      <c r="F3" s="172"/>
      <c r="G3" s="172">
        <v>202000</v>
      </c>
      <c r="H3" s="172"/>
      <c r="I3" s="172"/>
      <c r="J3" s="173">
        <f t="shared" ref="J3:J22" si="0">SUM(E3:I3)-D3</f>
        <v>202000</v>
      </c>
      <c r="K3" s="173"/>
      <c r="L3" s="174">
        <v>0</v>
      </c>
      <c r="M3" s="174">
        <v>0</v>
      </c>
      <c r="N3" s="174">
        <v>0</v>
      </c>
      <c r="O3" s="175">
        <v>16250</v>
      </c>
      <c r="P3" s="175">
        <v>279811</v>
      </c>
      <c r="Q3" s="176">
        <v>42704</v>
      </c>
      <c r="R3" s="176">
        <v>42916</v>
      </c>
      <c r="S3" s="176">
        <v>42978</v>
      </c>
      <c r="T3" s="176">
        <v>42979</v>
      </c>
      <c r="U3" s="176">
        <v>43100</v>
      </c>
      <c r="V3" s="177" t="s">
        <v>558</v>
      </c>
      <c r="W3" s="178">
        <v>0</v>
      </c>
      <c r="X3" s="12"/>
      <c r="Y3" s="179"/>
    </row>
    <row r="4" spans="1:25" s="1" customFormat="1" ht="38.25" x14ac:dyDescent="0.25">
      <c r="A4" s="170" t="s">
        <v>71</v>
      </c>
      <c r="B4" s="170" t="s">
        <v>70</v>
      </c>
      <c r="C4" s="171" t="s">
        <v>118</v>
      </c>
      <c r="D4" s="172">
        <v>0</v>
      </c>
      <c r="E4" s="172"/>
      <c r="F4" s="172"/>
      <c r="G4" s="172"/>
      <c r="H4" s="172"/>
      <c r="I4" s="172">
        <v>268000</v>
      </c>
      <c r="J4" s="173">
        <f t="shared" si="0"/>
        <v>268000</v>
      </c>
      <c r="K4" s="173">
        <v>608400</v>
      </c>
      <c r="L4" s="174">
        <v>0</v>
      </c>
      <c r="M4" s="174">
        <v>0</v>
      </c>
      <c r="N4" s="174">
        <v>0</v>
      </c>
      <c r="O4" s="175">
        <v>9861</v>
      </c>
      <c r="P4" s="175">
        <v>140000</v>
      </c>
      <c r="Q4" s="176">
        <v>42886</v>
      </c>
      <c r="R4" s="176">
        <v>43039</v>
      </c>
      <c r="S4" s="176">
        <v>43079</v>
      </c>
      <c r="T4" s="176">
        <v>43084</v>
      </c>
      <c r="U4" s="176">
        <v>43281</v>
      </c>
      <c r="V4" s="177" t="s">
        <v>571</v>
      </c>
      <c r="W4" s="180">
        <v>0</v>
      </c>
      <c r="X4" s="181" t="s">
        <v>552</v>
      </c>
      <c r="Y4" s="182"/>
    </row>
    <row r="5" spans="1:25" s="1" customFormat="1" ht="25.5" x14ac:dyDescent="0.25">
      <c r="A5" s="170" t="s">
        <v>43</v>
      </c>
      <c r="B5" s="170" t="s">
        <v>42</v>
      </c>
      <c r="C5" s="171" t="s">
        <v>171</v>
      </c>
      <c r="D5" s="172">
        <v>185931</v>
      </c>
      <c r="E5" s="172"/>
      <c r="F5" s="172">
        <v>42158</v>
      </c>
      <c r="G5" s="172"/>
      <c r="H5" s="172"/>
      <c r="I5" s="172"/>
      <c r="J5" s="173">
        <f t="shared" si="0"/>
        <v>-143773</v>
      </c>
      <c r="K5" s="173"/>
      <c r="L5" s="174">
        <v>13798.52</v>
      </c>
      <c r="M5" s="174">
        <v>228088.72</v>
      </c>
      <c r="N5" s="174">
        <v>31134.940000000006</v>
      </c>
      <c r="O5" s="175">
        <v>0</v>
      </c>
      <c r="P5" s="175">
        <v>0</v>
      </c>
      <c r="Q5" s="176" t="s">
        <v>255</v>
      </c>
      <c r="R5" s="176">
        <v>41628</v>
      </c>
      <c r="S5" s="176">
        <v>41726</v>
      </c>
      <c r="T5" s="176">
        <v>41794</v>
      </c>
      <c r="U5" s="176">
        <v>42153</v>
      </c>
      <c r="V5" s="181" t="s">
        <v>310</v>
      </c>
      <c r="W5" s="180">
        <v>1</v>
      </c>
      <c r="X5" s="183"/>
      <c r="Y5" s="179"/>
    </row>
    <row r="6" spans="1:25" s="1" customFormat="1" ht="63.75" x14ac:dyDescent="0.25">
      <c r="A6" s="170" t="s">
        <v>27</v>
      </c>
      <c r="B6" s="170" t="s">
        <v>8</v>
      </c>
      <c r="C6" s="184" t="s">
        <v>280</v>
      </c>
      <c r="D6" s="185">
        <v>0</v>
      </c>
      <c r="E6" s="185">
        <v>585000</v>
      </c>
      <c r="F6" s="185"/>
      <c r="G6" s="185"/>
      <c r="H6" s="185"/>
      <c r="I6" s="185"/>
      <c r="J6" s="173">
        <f t="shared" si="0"/>
        <v>585000</v>
      </c>
      <c r="K6" s="173"/>
      <c r="L6" s="186">
        <v>471201.11999999994</v>
      </c>
      <c r="M6" s="186">
        <v>42676.42</v>
      </c>
      <c r="N6" s="186">
        <v>6221.64</v>
      </c>
      <c r="O6" s="175">
        <v>113913</v>
      </c>
      <c r="P6" s="175">
        <v>0</v>
      </c>
      <c r="Q6" s="176" t="s">
        <v>255</v>
      </c>
      <c r="R6" s="176" t="s">
        <v>255</v>
      </c>
      <c r="S6" s="176" t="s">
        <v>184</v>
      </c>
      <c r="T6" s="176" t="s">
        <v>200</v>
      </c>
      <c r="U6" s="176">
        <v>43100</v>
      </c>
      <c r="V6" s="177" t="s">
        <v>559</v>
      </c>
      <c r="W6" s="178"/>
      <c r="X6" s="12"/>
      <c r="Y6" s="187"/>
    </row>
    <row r="7" spans="1:25" s="1" customFormat="1" ht="60" x14ac:dyDescent="0.25">
      <c r="A7" s="170" t="s">
        <v>208</v>
      </c>
      <c r="B7" s="170" t="s">
        <v>269</v>
      </c>
      <c r="C7" s="171" t="s">
        <v>136</v>
      </c>
      <c r="D7" s="185">
        <v>362773</v>
      </c>
      <c r="E7" s="185"/>
      <c r="F7" s="185"/>
      <c r="G7" s="185"/>
      <c r="H7" s="185"/>
      <c r="I7" s="185">
        <v>652167</v>
      </c>
      <c r="J7" s="173">
        <f t="shared" si="0"/>
        <v>289394</v>
      </c>
      <c r="K7" s="173">
        <v>1310400</v>
      </c>
      <c r="L7" s="186">
        <v>0</v>
      </c>
      <c r="M7" s="186">
        <v>0</v>
      </c>
      <c r="N7" s="186">
        <v>0</v>
      </c>
      <c r="O7" s="175">
        <v>1249</v>
      </c>
      <c r="P7" s="175">
        <v>213818</v>
      </c>
      <c r="Q7" s="176">
        <v>42916</v>
      </c>
      <c r="R7" s="176">
        <v>43008</v>
      </c>
      <c r="S7" s="176">
        <v>43100</v>
      </c>
      <c r="T7" s="176">
        <v>43115</v>
      </c>
      <c r="U7" s="176">
        <v>43434</v>
      </c>
      <c r="V7" s="177" t="s">
        <v>571</v>
      </c>
      <c r="W7" s="178">
        <v>0</v>
      </c>
      <c r="X7" s="181" t="s">
        <v>552</v>
      </c>
      <c r="Y7" s="177" t="s">
        <v>545</v>
      </c>
    </row>
    <row r="8" spans="1:25" s="1" customFormat="1" ht="25.5" x14ac:dyDescent="0.25">
      <c r="A8" s="170" t="s">
        <v>75</v>
      </c>
      <c r="B8" s="170" t="s">
        <v>74</v>
      </c>
      <c r="C8" s="184" t="s">
        <v>73</v>
      </c>
      <c r="D8" s="188">
        <v>0</v>
      </c>
      <c r="E8" s="188"/>
      <c r="F8" s="188"/>
      <c r="G8" s="188"/>
      <c r="H8" s="188">
        <v>156000</v>
      </c>
      <c r="I8" s="188"/>
      <c r="J8" s="173">
        <f t="shared" si="0"/>
        <v>156000</v>
      </c>
      <c r="K8" s="173">
        <v>156000</v>
      </c>
      <c r="L8" s="174">
        <v>0</v>
      </c>
      <c r="M8" s="174">
        <v>0</v>
      </c>
      <c r="N8" s="174">
        <v>0</v>
      </c>
      <c r="O8" s="175">
        <v>642</v>
      </c>
      <c r="P8" s="175">
        <v>56000</v>
      </c>
      <c r="Q8" s="176">
        <v>42916</v>
      </c>
      <c r="R8" s="176">
        <v>43039</v>
      </c>
      <c r="S8" s="176">
        <v>43079</v>
      </c>
      <c r="T8" s="176">
        <v>43084</v>
      </c>
      <c r="U8" s="176">
        <v>43251</v>
      </c>
      <c r="V8" s="177" t="s">
        <v>571</v>
      </c>
      <c r="W8" s="178">
        <v>0</v>
      </c>
      <c r="X8" s="181" t="s">
        <v>552</v>
      </c>
      <c r="Y8" s="177"/>
    </row>
    <row r="9" spans="1:25" s="1" customFormat="1" ht="25.5" x14ac:dyDescent="0.25">
      <c r="A9" s="170" t="s">
        <v>44</v>
      </c>
      <c r="B9" s="170" t="s">
        <v>272</v>
      </c>
      <c r="C9" s="171" t="s">
        <v>66</v>
      </c>
      <c r="D9" s="188">
        <v>0</v>
      </c>
      <c r="E9" s="188"/>
      <c r="F9" s="188"/>
      <c r="G9" s="188"/>
      <c r="H9" s="188"/>
      <c r="I9" s="188">
        <v>227600</v>
      </c>
      <c r="J9" s="173">
        <f t="shared" si="0"/>
        <v>227600</v>
      </c>
      <c r="K9" s="173">
        <v>374400</v>
      </c>
      <c r="L9" s="174">
        <v>0</v>
      </c>
      <c r="M9" s="174">
        <v>0</v>
      </c>
      <c r="N9" s="174">
        <v>0</v>
      </c>
      <c r="O9" s="175">
        <v>1100</v>
      </c>
      <c r="P9" s="175">
        <v>0</v>
      </c>
      <c r="Q9" s="176">
        <v>43008</v>
      </c>
      <c r="R9" s="176">
        <v>43190</v>
      </c>
      <c r="S9" s="176">
        <v>43251</v>
      </c>
      <c r="T9" s="176">
        <v>43266</v>
      </c>
      <c r="U9" s="176">
        <v>43465</v>
      </c>
      <c r="V9" s="177" t="s">
        <v>571</v>
      </c>
      <c r="W9" s="178">
        <v>0</v>
      </c>
      <c r="X9" s="181" t="s">
        <v>552</v>
      </c>
      <c r="Y9" s="187"/>
    </row>
    <row r="10" spans="1:25" s="1" customFormat="1" ht="38.25" x14ac:dyDescent="0.25">
      <c r="A10" s="170" t="s">
        <v>289</v>
      </c>
      <c r="B10" s="189" t="s">
        <v>264</v>
      </c>
      <c r="C10" s="190" t="s">
        <v>263</v>
      </c>
      <c r="D10" s="191"/>
      <c r="E10" s="191"/>
      <c r="F10" s="191"/>
      <c r="G10" s="191"/>
      <c r="H10" s="191"/>
      <c r="I10" s="191"/>
      <c r="J10" s="173">
        <f t="shared" si="0"/>
        <v>0</v>
      </c>
      <c r="K10" s="173">
        <v>195000</v>
      </c>
      <c r="L10" s="174">
        <v>0</v>
      </c>
      <c r="M10" s="174">
        <v>0</v>
      </c>
      <c r="N10" s="174">
        <v>0</v>
      </c>
      <c r="O10" s="175">
        <v>6900</v>
      </c>
      <c r="P10" s="175">
        <v>45500</v>
      </c>
      <c r="Q10" s="176">
        <v>42855</v>
      </c>
      <c r="R10" s="176">
        <v>43039</v>
      </c>
      <c r="S10" s="176">
        <v>43079</v>
      </c>
      <c r="T10" s="176">
        <v>43084</v>
      </c>
      <c r="U10" s="176">
        <v>43190</v>
      </c>
      <c r="V10" s="177" t="s">
        <v>571</v>
      </c>
      <c r="W10" s="178">
        <v>0</v>
      </c>
      <c r="X10" s="181" t="s">
        <v>552</v>
      </c>
      <c r="Y10" s="179"/>
    </row>
    <row r="11" spans="1:25" s="1" customFormat="1" ht="51" x14ac:dyDescent="0.25">
      <c r="A11" s="170" t="s">
        <v>533</v>
      </c>
      <c r="B11" s="170" t="s">
        <v>532</v>
      </c>
      <c r="C11" s="171" t="s">
        <v>534</v>
      </c>
      <c r="D11" s="188"/>
      <c r="E11" s="188"/>
      <c r="F11" s="188"/>
      <c r="G11" s="188"/>
      <c r="H11" s="188"/>
      <c r="I11" s="188">
        <v>319800</v>
      </c>
      <c r="J11" s="173">
        <f t="shared" si="0"/>
        <v>319800</v>
      </c>
      <c r="K11" s="173">
        <v>390000</v>
      </c>
      <c r="L11" s="192">
        <v>0</v>
      </c>
      <c r="M11" s="192">
        <v>0</v>
      </c>
      <c r="N11" s="192">
        <v>0</v>
      </c>
      <c r="O11" s="175">
        <v>0</v>
      </c>
      <c r="P11" s="175">
        <v>390000</v>
      </c>
      <c r="Q11" s="176" t="s">
        <v>544</v>
      </c>
      <c r="R11" s="176" t="s">
        <v>544</v>
      </c>
      <c r="S11" s="176" t="s">
        <v>544</v>
      </c>
      <c r="T11" s="176" t="s">
        <v>544</v>
      </c>
      <c r="U11" s="176" t="s">
        <v>544</v>
      </c>
      <c r="V11" s="181" t="s">
        <v>558</v>
      </c>
      <c r="W11" s="180"/>
      <c r="X11" s="181" t="s">
        <v>539</v>
      </c>
      <c r="Y11" s="177" t="s">
        <v>540</v>
      </c>
    </row>
    <row r="12" spans="1:25" s="1" customFormat="1" x14ac:dyDescent="0.25">
      <c r="A12" s="170" t="s">
        <v>26</v>
      </c>
      <c r="B12" s="170" t="s">
        <v>7</v>
      </c>
      <c r="C12" s="171" t="s">
        <v>68</v>
      </c>
      <c r="D12" s="173">
        <v>0</v>
      </c>
      <c r="E12" s="173">
        <v>120000</v>
      </c>
      <c r="F12" s="173"/>
      <c r="G12" s="173"/>
      <c r="H12" s="173"/>
      <c r="I12" s="173"/>
      <c r="J12" s="173">
        <f t="shared" si="0"/>
        <v>120000</v>
      </c>
      <c r="K12" s="173"/>
      <c r="L12" s="186">
        <v>60464.61</v>
      </c>
      <c r="M12" s="186">
        <v>0</v>
      </c>
      <c r="N12" s="186">
        <v>0</v>
      </c>
      <c r="O12" s="175">
        <v>0</v>
      </c>
      <c r="P12" s="175">
        <v>0</v>
      </c>
      <c r="Q12" s="176" t="s">
        <v>255</v>
      </c>
      <c r="R12" s="176" t="s">
        <v>255</v>
      </c>
      <c r="S12" s="176" t="s">
        <v>184</v>
      </c>
      <c r="T12" s="176">
        <v>41275</v>
      </c>
      <c r="U12" s="176">
        <v>41639</v>
      </c>
      <c r="V12" s="181" t="s">
        <v>310</v>
      </c>
      <c r="W12" s="180">
        <v>1</v>
      </c>
      <c r="X12" s="183"/>
      <c r="Y12" s="193"/>
    </row>
    <row r="13" spans="1:25" s="1" customFormat="1" ht="38.25" x14ac:dyDescent="0.25">
      <c r="A13" s="170" t="s">
        <v>235</v>
      </c>
      <c r="B13" s="194" t="s">
        <v>40</v>
      </c>
      <c r="C13" s="184" t="s">
        <v>262</v>
      </c>
      <c r="D13" s="172">
        <v>0</v>
      </c>
      <c r="E13" s="172"/>
      <c r="F13" s="172">
        <v>188445</v>
      </c>
      <c r="G13" s="172">
        <v>78000</v>
      </c>
      <c r="H13" s="172">
        <v>456261</v>
      </c>
      <c r="I13" s="172">
        <v>268000</v>
      </c>
      <c r="J13" s="173">
        <f t="shared" si="0"/>
        <v>990706</v>
      </c>
      <c r="K13" s="173"/>
      <c r="L13" s="174">
        <v>30063.98</v>
      </c>
      <c r="M13" s="174">
        <v>99190.960000000021</v>
      </c>
      <c r="N13" s="174">
        <v>-3687.1199999999867</v>
      </c>
      <c r="O13" s="175">
        <v>17514</v>
      </c>
      <c r="P13" s="175">
        <v>0</v>
      </c>
      <c r="Q13" s="176" t="s">
        <v>255</v>
      </c>
      <c r="R13" s="176" t="s">
        <v>255</v>
      </c>
      <c r="S13" s="176" t="s">
        <v>184</v>
      </c>
      <c r="T13" s="176">
        <v>41275</v>
      </c>
      <c r="U13" s="176">
        <v>43100</v>
      </c>
      <c r="V13" s="177" t="s">
        <v>559</v>
      </c>
      <c r="W13" s="178"/>
      <c r="X13" s="12"/>
      <c r="Y13" s="187"/>
    </row>
    <row r="14" spans="1:25" s="1" customFormat="1" ht="25.5" x14ac:dyDescent="0.25">
      <c r="A14" s="170" t="s">
        <v>337</v>
      </c>
      <c r="B14" s="189" t="s">
        <v>284</v>
      </c>
      <c r="C14" s="190" t="s">
        <v>285</v>
      </c>
      <c r="D14" s="195"/>
      <c r="E14" s="195"/>
      <c r="F14" s="195"/>
      <c r="G14" s="195"/>
      <c r="H14" s="195"/>
      <c r="I14" s="195"/>
      <c r="J14" s="173">
        <f t="shared" si="0"/>
        <v>0</v>
      </c>
      <c r="K14" s="173"/>
      <c r="L14" s="174">
        <v>0</v>
      </c>
      <c r="M14" s="174">
        <v>0</v>
      </c>
      <c r="N14" s="174">
        <v>1358</v>
      </c>
      <c r="O14" s="175">
        <v>92</v>
      </c>
      <c r="P14" s="175">
        <v>145425</v>
      </c>
      <c r="Q14" s="176">
        <v>42916</v>
      </c>
      <c r="R14" s="176">
        <v>42978</v>
      </c>
      <c r="S14" s="176">
        <v>43039</v>
      </c>
      <c r="T14" s="176">
        <v>43054</v>
      </c>
      <c r="U14" s="176">
        <v>43100</v>
      </c>
      <c r="V14" s="177" t="s">
        <v>558</v>
      </c>
      <c r="W14" s="178">
        <v>0</v>
      </c>
      <c r="X14" s="12"/>
      <c r="Y14" s="196"/>
    </row>
    <row r="15" spans="1:25" s="1" customFormat="1" ht="25.5" x14ac:dyDescent="0.25">
      <c r="A15" s="170" t="s">
        <v>119</v>
      </c>
      <c r="B15" s="170" t="s">
        <v>120</v>
      </c>
      <c r="C15" s="171" t="s">
        <v>121</v>
      </c>
      <c r="D15" s="172">
        <v>0</v>
      </c>
      <c r="E15" s="172"/>
      <c r="F15" s="172"/>
      <c r="G15" s="172"/>
      <c r="H15" s="172"/>
      <c r="I15" s="172">
        <v>156000</v>
      </c>
      <c r="J15" s="173">
        <f t="shared" si="0"/>
        <v>156000</v>
      </c>
      <c r="K15" s="173">
        <v>386568</v>
      </c>
      <c r="L15" s="174">
        <v>0</v>
      </c>
      <c r="M15" s="174">
        <v>0</v>
      </c>
      <c r="N15" s="174">
        <v>0</v>
      </c>
      <c r="O15" s="175">
        <v>0</v>
      </c>
      <c r="P15" s="175">
        <v>28000</v>
      </c>
      <c r="Q15" s="176">
        <v>42855</v>
      </c>
      <c r="R15" s="176">
        <v>43008</v>
      </c>
      <c r="S15" s="176">
        <v>43069</v>
      </c>
      <c r="T15" s="176">
        <v>43079</v>
      </c>
      <c r="U15" s="176">
        <v>43220</v>
      </c>
      <c r="V15" s="177" t="s">
        <v>571</v>
      </c>
      <c r="W15" s="180">
        <v>0</v>
      </c>
      <c r="X15" s="181" t="s">
        <v>552</v>
      </c>
      <c r="Y15" s="182"/>
    </row>
    <row r="16" spans="1:25" s="1" customFormat="1" ht="25.5" x14ac:dyDescent="0.25">
      <c r="A16" s="170" t="s">
        <v>28</v>
      </c>
      <c r="B16" s="170" t="s">
        <v>9</v>
      </c>
      <c r="C16" s="171" t="s">
        <v>152</v>
      </c>
      <c r="D16" s="173">
        <v>0</v>
      </c>
      <c r="E16" s="173">
        <v>230000</v>
      </c>
      <c r="F16" s="173"/>
      <c r="G16" s="173"/>
      <c r="H16" s="173"/>
      <c r="I16" s="173"/>
      <c r="J16" s="173">
        <f t="shared" si="0"/>
        <v>230000</v>
      </c>
      <c r="K16" s="173"/>
      <c r="L16" s="186">
        <v>222674.87</v>
      </c>
      <c r="M16" s="186">
        <v>49614.479999999989</v>
      </c>
      <c r="N16" s="186">
        <v>0</v>
      </c>
      <c r="O16" s="175">
        <v>0</v>
      </c>
      <c r="P16" s="175">
        <v>0</v>
      </c>
      <c r="Q16" s="176" t="s">
        <v>255</v>
      </c>
      <c r="R16" s="176" t="s">
        <v>255</v>
      </c>
      <c r="S16" s="176">
        <v>41429</v>
      </c>
      <c r="T16" s="176">
        <v>41512</v>
      </c>
      <c r="U16" s="176">
        <v>41668</v>
      </c>
      <c r="V16" s="181" t="s">
        <v>310</v>
      </c>
      <c r="W16" s="180">
        <v>1</v>
      </c>
      <c r="X16" s="183"/>
      <c r="Y16" s="193"/>
    </row>
    <row r="17" spans="1:25" s="1" customFormat="1" ht="38.25" x14ac:dyDescent="0.25">
      <c r="A17" s="170" t="s">
        <v>234</v>
      </c>
      <c r="B17" s="170" t="s">
        <v>41</v>
      </c>
      <c r="C17" s="171" t="s">
        <v>257</v>
      </c>
      <c r="D17" s="172">
        <v>0</v>
      </c>
      <c r="E17" s="172"/>
      <c r="F17" s="172">
        <v>28197</v>
      </c>
      <c r="G17" s="172">
        <v>190000</v>
      </c>
      <c r="H17" s="172">
        <v>150000</v>
      </c>
      <c r="I17" s="172">
        <v>268000</v>
      </c>
      <c r="J17" s="173">
        <f t="shared" si="0"/>
        <v>636197</v>
      </c>
      <c r="K17" s="173"/>
      <c r="L17" s="174">
        <v>8146.15</v>
      </c>
      <c r="M17" s="174">
        <v>25161.35</v>
      </c>
      <c r="N17" s="174">
        <v>18931.37</v>
      </c>
      <c r="O17" s="175">
        <v>3953</v>
      </c>
      <c r="P17" s="175">
        <v>0</v>
      </c>
      <c r="Q17" s="176" t="s">
        <v>255</v>
      </c>
      <c r="R17" s="176" t="s">
        <v>255</v>
      </c>
      <c r="S17" s="176" t="s">
        <v>184</v>
      </c>
      <c r="T17" s="176">
        <v>41275</v>
      </c>
      <c r="U17" s="176">
        <v>43100</v>
      </c>
      <c r="V17" s="177" t="s">
        <v>559</v>
      </c>
      <c r="W17" s="178"/>
      <c r="X17" s="12"/>
      <c r="Y17" s="187"/>
    </row>
    <row r="18" spans="1:25" s="1" customFormat="1" ht="90" x14ac:dyDescent="0.25">
      <c r="A18" s="170" t="s">
        <v>185</v>
      </c>
      <c r="B18" s="170" t="s">
        <v>156</v>
      </c>
      <c r="C18" s="194" t="s">
        <v>159</v>
      </c>
      <c r="D18" s="197">
        <v>2422947</v>
      </c>
      <c r="E18" s="197">
        <v>50000</v>
      </c>
      <c r="F18" s="197">
        <v>212844</v>
      </c>
      <c r="G18" s="197">
        <v>667500</v>
      </c>
      <c r="H18" s="197"/>
      <c r="I18" s="197"/>
      <c r="J18" s="173">
        <f t="shared" si="0"/>
        <v>-1492603</v>
      </c>
      <c r="K18" s="173"/>
      <c r="L18" s="186">
        <v>12810.67</v>
      </c>
      <c r="M18" s="186">
        <v>212844.5</v>
      </c>
      <c r="N18" s="186">
        <v>232428.41000000006</v>
      </c>
      <c r="O18" s="175">
        <v>819626</v>
      </c>
      <c r="P18" s="175">
        <v>100000</v>
      </c>
      <c r="Q18" s="176" t="s">
        <v>256</v>
      </c>
      <c r="R18" s="176" t="s">
        <v>183</v>
      </c>
      <c r="S18" s="176" t="s">
        <v>207</v>
      </c>
      <c r="T18" s="176" t="s">
        <v>206</v>
      </c>
      <c r="U18" s="176" t="s">
        <v>501</v>
      </c>
      <c r="V18" s="177" t="s">
        <v>310</v>
      </c>
      <c r="W18" s="180">
        <v>1</v>
      </c>
      <c r="X18" s="198"/>
      <c r="Y18" s="187" t="s">
        <v>588</v>
      </c>
    </row>
    <row r="19" spans="1:25" s="1" customFormat="1" ht="30" x14ac:dyDescent="0.25">
      <c r="A19" s="170" t="s">
        <v>186</v>
      </c>
      <c r="B19" s="170" t="s">
        <v>157</v>
      </c>
      <c r="C19" s="194" t="s">
        <v>159</v>
      </c>
      <c r="D19" s="197"/>
      <c r="E19" s="197"/>
      <c r="F19" s="197"/>
      <c r="G19" s="197"/>
      <c r="H19" s="197"/>
      <c r="I19" s="197"/>
      <c r="J19" s="173">
        <f t="shared" si="0"/>
        <v>0</v>
      </c>
      <c r="K19" s="173"/>
      <c r="L19" s="186">
        <v>0</v>
      </c>
      <c r="M19" s="186">
        <v>28000</v>
      </c>
      <c r="N19" s="186">
        <v>429261.92000000004</v>
      </c>
      <c r="O19" s="175">
        <v>546046</v>
      </c>
      <c r="P19" s="175">
        <v>0</v>
      </c>
      <c r="Q19" s="176" t="s">
        <v>255</v>
      </c>
      <c r="R19" s="176">
        <v>42063</v>
      </c>
      <c r="S19" s="176">
        <v>42103</v>
      </c>
      <c r="T19" s="176">
        <v>42180</v>
      </c>
      <c r="U19" s="176">
        <v>42534</v>
      </c>
      <c r="V19" s="177" t="s">
        <v>310</v>
      </c>
      <c r="W19" s="180">
        <v>1</v>
      </c>
      <c r="X19" s="12"/>
      <c r="Y19" s="187" t="s">
        <v>523</v>
      </c>
    </row>
    <row r="20" spans="1:25" s="1" customFormat="1" ht="60" x14ac:dyDescent="0.25">
      <c r="A20" s="170" t="s">
        <v>202</v>
      </c>
      <c r="B20" s="170" t="s">
        <v>158</v>
      </c>
      <c r="C20" s="194" t="s">
        <v>159</v>
      </c>
      <c r="D20" s="197"/>
      <c r="E20" s="197"/>
      <c r="F20" s="197"/>
      <c r="G20" s="197"/>
      <c r="H20" s="197"/>
      <c r="I20" s="197"/>
      <c r="J20" s="173">
        <f t="shared" si="0"/>
        <v>0</v>
      </c>
      <c r="K20" s="173"/>
      <c r="L20" s="186">
        <v>0</v>
      </c>
      <c r="M20" s="186">
        <v>38000</v>
      </c>
      <c r="N20" s="186">
        <v>13000</v>
      </c>
      <c r="O20" s="175">
        <v>804926</v>
      </c>
      <c r="P20" s="175">
        <v>400000</v>
      </c>
      <c r="Q20" s="176" t="s">
        <v>255</v>
      </c>
      <c r="R20" s="176" t="s">
        <v>288</v>
      </c>
      <c r="S20" s="176">
        <v>42277</v>
      </c>
      <c r="T20" s="176" t="s">
        <v>287</v>
      </c>
      <c r="U20" s="176">
        <v>42886</v>
      </c>
      <c r="V20" s="177" t="s">
        <v>555</v>
      </c>
      <c r="W20" s="178">
        <v>0.67</v>
      </c>
      <c r="X20" s="12"/>
      <c r="Y20" s="187" t="s">
        <v>556</v>
      </c>
    </row>
    <row r="21" spans="1:25" s="1" customFormat="1" ht="25.5" x14ac:dyDescent="0.25">
      <c r="A21" s="170" t="s">
        <v>222</v>
      </c>
      <c r="B21" s="170" t="s">
        <v>22</v>
      </c>
      <c r="C21" s="171" t="s">
        <v>143</v>
      </c>
      <c r="D21" s="199">
        <v>0</v>
      </c>
      <c r="E21" s="199">
        <v>50000</v>
      </c>
      <c r="F21" s="199"/>
      <c r="G21" s="199">
        <v>950000</v>
      </c>
      <c r="H21" s="199">
        <v>1464500</v>
      </c>
      <c r="I21" s="199"/>
      <c r="J21" s="173">
        <f t="shared" si="0"/>
        <v>2464500</v>
      </c>
      <c r="K21" s="173"/>
      <c r="L21" s="186">
        <v>98209.76</v>
      </c>
      <c r="M21" s="186">
        <v>97923.81</v>
      </c>
      <c r="N21" s="186">
        <v>1893933.1000000006</v>
      </c>
      <c r="O21" s="175">
        <v>272528</v>
      </c>
      <c r="P21" s="175">
        <v>0</v>
      </c>
      <c r="Q21" s="176" t="s">
        <v>255</v>
      </c>
      <c r="R21" s="176">
        <v>41961</v>
      </c>
      <c r="S21" s="176">
        <v>41876</v>
      </c>
      <c r="T21" s="176">
        <v>41886</v>
      </c>
      <c r="U21" s="176">
        <v>42429</v>
      </c>
      <c r="V21" s="181" t="s">
        <v>310</v>
      </c>
      <c r="W21" s="180">
        <v>1</v>
      </c>
      <c r="X21" s="183"/>
      <c r="Y21" s="179"/>
    </row>
    <row r="22" spans="1:25" s="1" customFormat="1" ht="38.25" x14ac:dyDescent="0.25">
      <c r="A22" s="170" t="s">
        <v>227</v>
      </c>
      <c r="B22" s="170" t="s">
        <v>274</v>
      </c>
      <c r="C22" s="171" t="s">
        <v>84</v>
      </c>
      <c r="D22" s="172">
        <v>0</v>
      </c>
      <c r="E22" s="195"/>
      <c r="F22" s="195"/>
      <c r="G22" s="172">
        <v>703000</v>
      </c>
      <c r="H22" s="188"/>
      <c r="I22" s="188"/>
      <c r="J22" s="173">
        <f t="shared" si="0"/>
        <v>703000</v>
      </c>
      <c r="K22" s="173"/>
      <c r="L22" s="174">
        <v>12312</v>
      </c>
      <c r="M22" s="174">
        <v>4027</v>
      </c>
      <c r="N22" s="174">
        <v>81971</v>
      </c>
      <c r="O22" s="175">
        <v>110011</v>
      </c>
      <c r="P22" s="175">
        <v>1642295</v>
      </c>
      <c r="Q22" s="176">
        <v>42580</v>
      </c>
      <c r="R22" s="176">
        <v>42746</v>
      </c>
      <c r="S22" s="176">
        <v>42870</v>
      </c>
      <c r="T22" s="176">
        <v>42887</v>
      </c>
      <c r="U22" s="176">
        <v>43100</v>
      </c>
      <c r="V22" s="177" t="s">
        <v>555</v>
      </c>
      <c r="W22" s="178">
        <v>0</v>
      </c>
      <c r="X22" s="12"/>
      <c r="Y22" s="179"/>
    </row>
    <row r="23" spans="1:25" s="1" customFormat="1" ht="25.5" hidden="1" x14ac:dyDescent="0.25">
      <c r="A23" s="200"/>
      <c r="B23" s="200" t="s">
        <v>528</v>
      </c>
      <c r="C23" s="201" t="s">
        <v>113</v>
      </c>
      <c r="D23" s="202"/>
      <c r="E23" s="202"/>
      <c r="F23" s="202"/>
      <c r="G23" s="202"/>
      <c r="H23" s="202"/>
      <c r="I23" s="202">
        <v>600000</v>
      </c>
      <c r="J23" s="203"/>
      <c r="K23" s="203"/>
      <c r="L23" s="204"/>
      <c r="M23" s="204"/>
      <c r="N23" s="204"/>
      <c r="O23" s="175"/>
      <c r="P23" s="175"/>
      <c r="Q23" s="176"/>
      <c r="R23" s="176"/>
      <c r="S23" s="176"/>
      <c r="T23" s="176"/>
      <c r="U23" s="176"/>
      <c r="V23" s="181"/>
      <c r="W23" s="205"/>
      <c r="X23" s="181" t="s">
        <v>546</v>
      </c>
      <c r="Y23" s="177"/>
    </row>
    <row r="24" spans="1:25" s="1" customFormat="1" ht="25.5" x14ac:dyDescent="0.25">
      <c r="A24" s="170" t="s">
        <v>223</v>
      </c>
      <c r="B24" s="170" t="s">
        <v>23</v>
      </c>
      <c r="C24" s="171" t="s">
        <v>144</v>
      </c>
      <c r="D24" s="199">
        <v>210000</v>
      </c>
      <c r="E24" s="199">
        <v>30000</v>
      </c>
      <c r="F24" s="199">
        <v>338178</v>
      </c>
      <c r="G24" s="199"/>
      <c r="H24" s="199"/>
      <c r="I24" s="199"/>
      <c r="J24" s="173">
        <f t="shared" ref="J24:J34" si="1">SUM(E24:I24)-D24</f>
        <v>158178</v>
      </c>
      <c r="K24" s="173"/>
      <c r="L24" s="186">
        <v>9293.6</v>
      </c>
      <c r="M24" s="186">
        <v>338178.32000000007</v>
      </c>
      <c r="N24" s="186">
        <v>52687.289999999994</v>
      </c>
      <c r="O24" s="175">
        <v>0</v>
      </c>
      <c r="P24" s="175">
        <v>0</v>
      </c>
      <c r="Q24" s="176" t="s">
        <v>255</v>
      </c>
      <c r="R24" s="176">
        <v>41768</v>
      </c>
      <c r="S24" s="176">
        <v>41808</v>
      </c>
      <c r="T24" s="176">
        <v>41817</v>
      </c>
      <c r="U24" s="176">
        <v>42082</v>
      </c>
      <c r="V24" s="181" t="s">
        <v>310</v>
      </c>
      <c r="W24" s="180">
        <v>1</v>
      </c>
      <c r="X24" s="183"/>
      <c r="Y24" s="179"/>
    </row>
    <row r="25" spans="1:25" s="1" customFormat="1" ht="60" x14ac:dyDescent="0.25">
      <c r="A25" s="170" t="s">
        <v>260</v>
      </c>
      <c r="B25" s="206" t="s">
        <v>23</v>
      </c>
      <c r="C25" s="190" t="s">
        <v>177</v>
      </c>
      <c r="D25" s="207"/>
      <c r="E25" s="207"/>
      <c r="F25" s="207"/>
      <c r="G25" s="207"/>
      <c r="H25" s="207"/>
      <c r="I25" s="207"/>
      <c r="J25" s="173">
        <f t="shared" si="1"/>
        <v>0</v>
      </c>
      <c r="K25" s="173"/>
      <c r="L25" s="174">
        <v>0</v>
      </c>
      <c r="M25" s="174">
        <v>45241.429999999993</v>
      </c>
      <c r="N25" s="174">
        <v>498977.81999999966</v>
      </c>
      <c r="O25" s="175">
        <v>37523</v>
      </c>
      <c r="P25" s="175">
        <v>0</v>
      </c>
      <c r="Q25" s="176" t="s">
        <v>255</v>
      </c>
      <c r="R25" s="176" t="s">
        <v>179</v>
      </c>
      <c r="S25" s="176">
        <v>41810</v>
      </c>
      <c r="T25" s="176">
        <v>41820</v>
      </c>
      <c r="U25" s="176">
        <v>42393</v>
      </c>
      <c r="V25" s="181" t="s">
        <v>310</v>
      </c>
      <c r="W25" s="180">
        <v>1</v>
      </c>
      <c r="X25" s="183"/>
      <c r="Y25" s="182"/>
    </row>
    <row r="26" spans="1:25" s="1" customFormat="1" ht="38.25" x14ac:dyDescent="0.25">
      <c r="A26" s="170" t="s">
        <v>103</v>
      </c>
      <c r="B26" s="170" t="s">
        <v>59</v>
      </c>
      <c r="C26" s="184" t="s">
        <v>104</v>
      </c>
      <c r="D26" s="188">
        <v>0</v>
      </c>
      <c r="E26" s="188"/>
      <c r="F26" s="188"/>
      <c r="G26" s="188"/>
      <c r="H26" s="188">
        <v>156000</v>
      </c>
      <c r="I26" s="188">
        <v>195000</v>
      </c>
      <c r="J26" s="173">
        <f t="shared" si="1"/>
        <v>351000</v>
      </c>
      <c r="K26" s="173">
        <v>1911780</v>
      </c>
      <c r="L26" s="174">
        <v>0</v>
      </c>
      <c r="M26" s="174">
        <v>0</v>
      </c>
      <c r="N26" s="174">
        <v>0</v>
      </c>
      <c r="O26" s="175">
        <v>30081</v>
      </c>
      <c r="P26" s="175">
        <v>428750</v>
      </c>
      <c r="Q26" s="176">
        <v>42782</v>
      </c>
      <c r="R26" s="176">
        <v>42947</v>
      </c>
      <c r="S26" s="176">
        <v>43038</v>
      </c>
      <c r="T26" s="176">
        <v>43054</v>
      </c>
      <c r="U26" s="176">
        <v>43465</v>
      </c>
      <c r="V26" s="177" t="s">
        <v>571</v>
      </c>
      <c r="W26" s="178">
        <v>0</v>
      </c>
      <c r="X26" s="181" t="s">
        <v>552</v>
      </c>
      <c r="Y26" s="177"/>
    </row>
    <row r="27" spans="1:25" s="1" customFormat="1" ht="25.5" customHeight="1" x14ac:dyDescent="0.25">
      <c r="A27" s="170" t="s">
        <v>220</v>
      </c>
      <c r="B27" s="170" t="s">
        <v>275</v>
      </c>
      <c r="C27" s="171" t="s">
        <v>68</v>
      </c>
      <c r="D27" s="185">
        <v>0</v>
      </c>
      <c r="E27" s="185">
        <v>100000</v>
      </c>
      <c r="F27" s="185">
        <v>215093</v>
      </c>
      <c r="G27" s="185">
        <v>507000</v>
      </c>
      <c r="H27" s="185">
        <v>741000</v>
      </c>
      <c r="I27" s="185">
        <v>944000</v>
      </c>
      <c r="J27" s="173">
        <f t="shared" si="1"/>
        <v>2507093</v>
      </c>
      <c r="K27" s="173">
        <v>3463574.4</v>
      </c>
      <c r="L27" s="186">
        <v>25946.38</v>
      </c>
      <c r="M27" s="186">
        <v>37092.300000000003</v>
      </c>
      <c r="N27" s="186">
        <v>0</v>
      </c>
      <c r="O27" s="175">
        <v>3584</v>
      </c>
      <c r="P27" s="175">
        <v>0</v>
      </c>
      <c r="Q27" s="176">
        <v>42886</v>
      </c>
      <c r="R27" s="176">
        <v>43069</v>
      </c>
      <c r="S27" s="176">
        <v>43159</v>
      </c>
      <c r="T27" s="176">
        <v>43174</v>
      </c>
      <c r="U27" s="176">
        <v>43465</v>
      </c>
      <c r="V27" s="177" t="s">
        <v>571</v>
      </c>
      <c r="W27" s="178">
        <v>0</v>
      </c>
      <c r="X27" s="181" t="s">
        <v>552</v>
      </c>
      <c r="Y27" s="177"/>
    </row>
    <row r="28" spans="1:25" s="1" customFormat="1" ht="25.5" customHeight="1" x14ac:dyDescent="0.25">
      <c r="A28" s="170" t="s">
        <v>251</v>
      </c>
      <c r="B28" s="170" t="s">
        <v>59</v>
      </c>
      <c r="C28" s="184" t="s">
        <v>134</v>
      </c>
      <c r="D28" s="172">
        <v>0</v>
      </c>
      <c r="E28" s="172"/>
      <c r="F28" s="172"/>
      <c r="G28" s="172"/>
      <c r="H28" s="172">
        <v>117000</v>
      </c>
      <c r="I28" s="172">
        <v>156000</v>
      </c>
      <c r="J28" s="173">
        <f t="shared" si="1"/>
        <v>273000</v>
      </c>
      <c r="K28" s="173"/>
      <c r="L28" s="174">
        <v>0</v>
      </c>
      <c r="M28" s="174">
        <v>0</v>
      </c>
      <c r="N28" s="174">
        <v>0</v>
      </c>
      <c r="O28" s="175">
        <v>11248</v>
      </c>
      <c r="P28" s="175">
        <v>364700</v>
      </c>
      <c r="Q28" s="176">
        <v>42855</v>
      </c>
      <c r="R28" s="176">
        <v>42916</v>
      </c>
      <c r="S28" s="176">
        <v>42978</v>
      </c>
      <c r="T28" s="176">
        <v>42993</v>
      </c>
      <c r="U28" s="176">
        <v>43100</v>
      </c>
      <c r="V28" s="177" t="s">
        <v>558</v>
      </c>
      <c r="W28" s="178">
        <v>0</v>
      </c>
      <c r="X28" s="12"/>
      <c r="Y28" s="177"/>
    </row>
    <row r="29" spans="1:25" s="1" customFormat="1" ht="25.5" customHeight="1" x14ac:dyDescent="0.25">
      <c r="A29" s="170" t="s">
        <v>241</v>
      </c>
      <c r="B29" s="170" t="s">
        <v>107</v>
      </c>
      <c r="C29" s="184" t="s">
        <v>108</v>
      </c>
      <c r="D29" s="172">
        <v>0</v>
      </c>
      <c r="E29" s="172"/>
      <c r="F29" s="172"/>
      <c r="G29" s="172"/>
      <c r="H29" s="172">
        <v>312000</v>
      </c>
      <c r="I29" s="172">
        <v>340000</v>
      </c>
      <c r="J29" s="173">
        <f t="shared" si="1"/>
        <v>652000</v>
      </c>
      <c r="K29" s="173">
        <v>1097460</v>
      </c>
      <c r="L29" s="174">
        <v>0</v>
      </c>
      <c r="M29" s="174">
        <v>0</v>
      </c>
      <c r="N29" s="174">
        <v>91481.04</v>
      </c>
      <c r="O29" s="175">
        <v>28581</v>
      </c>
      <c r="P29" s="175">
        <v>0</v>
      </c>
      <c r="Q29" s="176">
        <v>42886</v>
      </c>
      <c r="R29" s="176">
        <v>43069</v>
      </c>
      <c r="S29" s="176">
        <v>43159</v>
      </c>
      <c r="T29" s="176">
        <v>43174</v>
      </c>
      <c r="U29" s="176">
        <v>43434</v>
      </c>
      <c r="V29" s="177" t="s">
        <v>571</v>
      </c>
      <c r="W29" s="178">
        <v>0</v>
      </c>
      <c r="X29" s="181" t="s">
        <v>552</v>
      </c>
      <c r="Y29" s="177"/>
    </row>
    <row r="30" spans="1:25" s="1" customFormat="1" ht="25.5" customHeight="1" x14ac:dyDescent="0.25">
      <c r="A30" s="170" t="s">
        <v>243</v>
      </c>
      <c r="B30" s="170" t="s">
        <v>59</v>
      </c>
      <c r="C30" s="184" t="s">
        <v>109</v>
      </c>
      <c r="D30" s="172">
        <v>0</v>
      </c>
      <c r="E30" s="172"/>
      <c r="F30" s="172"/>
      <c r="G30" s="172"/>
      <c r="H30" s="172">
        <v>156000</v>
      </c>
      <c r="I30" s="172">
        <v>106000</v>
      </c>
      <c r="J30" s="173">
        <f t="shared" si="1"/>
        <v>262000</v>
      </c>
      <c r="K30" s="173"/>
      <c r="L30" s="174">
        <v>0</v>
      </c>
      <c r="M30" s="174">
        <v>0</v>
      </c>
      <c r="N30" s="174">
        <v>0</v>
      </c>
      <c r="O30" s="175">
        <v>4370</v>
      </c>
      <c r="P30" s="175">
        <v>753900</v>
      </c>
      <c r="Q30" s="176">
        <v>42855</v>
      </c>
      <c r="R30" s="176">
        <v>42916</v>
      </c>
      <c r="S30" s="176">
        <v>42978</v>
      </c>
      <c r="T30" s="176">
        <v>42993</v>
      </c>
      <c r="U30" s="176">
        <v>43100</v>
      </c>
      <c r="V30" s="177" t="s">
        <v>558</v>
      </c>
      <c r="W30" s="178">
        <v>0</v>
      </c>
      <c r="X30" s="12"/>
      <c r="Y30" s="177"/>
    </row>
    <row r="31" spans="1:25" s="1" customFormat="1" ht="25.5" customHeight="1" x14ac:dyDescent="0.25">
      <c r="A31" s="170" t="s">
        <v>237</v>
      </c>
      <c r="B31" s="170" t="s">
        <v>59</v>
      </c>
      <c r="C31" s="171" t="s">
        <v>145</v>
      </c>
      <c r="D31" s="172">
        <v>334459</v>
      </c>
      <c r="E31" s="172"/>
      <c r="F31" s="172"/>
      <c r="G31" s="172">
        <v>650000</v>
      </c>
      <c r="H31" s="172">
        <v>234000</v>
      </c>
      <c r="I31" s="172"/>
      <c r="J31" s="173">
        <f t="shared" si="1"/>
        <v>549541</v>
      </c>
      <c r="K31" s="173"/>
      <c r="L31" s="174">
        <v>1704.28</v>
      </c>
      <c r="M31" s="174">
        <v>0</v>
      </c>
      <c r="N31" s="174">
        <v>64712.790000000023</v>
      </c>
      <c r="O31" s="175">
        <v>954898</v>
      </c>
      <c r="P31" s="175">
        <v>642213</v>
      </c>
      <c r="Q31" s="176">
        <v>42342</v>
      </c>
      <c r="R31" s="176">
        <v>42445</v>
      </c>
      <c r="S31" s="176">
        <v>42537</v>
      </c>
      <c r="T31" s="176">
        <v>42562</v>
      </c>
      <c r="U31" s="176">
        <v>42855</v>
      </c>
      <c r="V31" s="170" t="s">
        <v>555</v>
      </c>
      <c r="W31" s="208">
        <v>0.65</v>
      </c>
      <c r="X31" s="209"/>
      <c r="Y31" s="187"/>
    </row>
    <row r="32" spans="1:25" s="1" customFormat="1" ht="25.5" customHeight="1" x14ac:dyDescent="0.25">
      <c r="A32" s="170" t="s">
        <v>245</v>
      </c>
      <c r="B32" s="170" t="s">
        <v>59</v>
      </c>
      <c r="C32" s="184" t="s">
        <v>112</v>
      </c>
      <c r="D32" s="188">
        <v>0</v>
      </c>
      <c r="E32" s="188"/>
      <c r="F32" s="188"/>
      <c r="G32" s="188"/>
      <c r="H32" s="188">
        <v>312000</v>
      </c>
      <c r="I32" s="188">
        <v>312000</v>
      </c>
      <c r="J32" s="173">
        <f t="shared" si="1"/>
        <v>624000</v>
      </c>
      <c r="K32" s="173">
        <v>1310400</v>
      </c>
      <c r="L32" s="174">
        <v>0</v>
      </c>
      <c r="M32" s="174">
        <v>0</v>
      </c>
      <c r="N32" s="174">
        <v>130215.48000000001</v>
      </c>
      <c r="O32" s="175">
        <v>33641</v>
      </c>
      <c r="P32" s="175">
        <v>0</v>
      </c>
      <c r="Q32" s="176">
        <v>42886</v>
      </c>
      <c r="R32" s="176">
        <v>43069</v>
      </c>
      <c r="S32" s="176">
        <v>43159</v>
      </c>
      <c r="T32" s="176">
        <v>43174</v>
      </c>
      <c r="U32" s="176">
        <v>43404</v>
      </c>
      <c r="V32" s="177" t="s">
        <v>571</v>
      </c>
      <c r="W32" s="178">
        <v>0</v>
      </c>
      <c r="X32" s="181" t="s">
        <v>552</v>
      </c>
      <c r="Y32" s="177"/>
    </row>
    <row r="33" spans="1:25" s="1" customFormat="1" ht="25.5" customHeight="1" x14ac:dyDescent="0.25">
      <c r="A33" s="170" t="s">
        <v>247</v>
      </c>
      <c r="B33" s="170" t="s">
        <v>59</v>
      </c>
      <c r="C33" s="184" t="s">
        <v>116</v>
      </c>
      <c r="D33" s="172">
        <v>0</v>
      </c>
      <c r="E33" s="188"/>
      <c r="F33" s="188"/>
      <c r="G33" s="188"/>
      <c r="H33" s="188">
        <v>106000</v>
      </c>
      <c r="I33" s="188">
        <v>118573</v>
      </c>
      <c r="J33" s="173">
        <f t="shared" si="1"/>
        <v>224573</v>
      </c>
      <c r="K33" s="173"/>
      <c r="L33" s="174">
        <v>0</v>
      </c>
      <c r="M33" s="174">
        <v>0</v>
      </c>
      <c r="N33" s="174">
        <v>0</v>
      </c>
      <c r="O33" s="175">
        <v>11161</v>
      </c>
      <c r="P33" s="175">
        <v>155680</v>
      </c>
      <c r="Q33" s="176">
        <v>42793</v>
      </c>
      <c r="R33" s="176">
        <v>42855</v>
      </c>
      <c r="S33" s="176">
        <v>42916</v>
      </c>
      <c r="T33" s="176">
        <v>42931</v>
      </c>
      <c r="U33" s="176">
        <v>43039</v>
      </c>
      <c r="V33" s="177" t="s">
        <v>558</v>
      </c>
      <c r="W33" s="178">
        <v>0</v>
      </c>
      <c r="X33" s="12"/>
      <c r="Y33" s="177"/>
    </row>
    <row r="34" spans="1:25" s="1" customFormat="1" ht="25.5" customHeight="1" x14ac:dyDescent="0.25">
      <c r="A34" s="170" t="s">
        <v>249</v>
      </c>
      <c r="B34" s="170" t="s">
        <v>59</v>
      </c>
      <c r="C34" s="184" t="s">
        <v>117</v>
      </c>
      <c r="D34" s="172">
        <v>0</v>
      </c>
      <c r="E34" s="172"/>
      <c r="F34" s="172"/>
      <c r="G34" s="172"/>
      <c r="H34" s="172">
        <v>85800</v>
      </c>
      <c r="I34" s="172">
        <v>117000</v>
      </c>
      <c r="J34" s="173">
        <f t="shared" si="1"/>
        <v>202800</v>
      </c>
      <c r="K34" s="173"/>
      <c r="L34" s="174">
        <v>0</v>
      </c>
      <c r="M34" s="174">
        <v>0</v>
      </c>
      <c r="N34" s="174">
        <v>0</v>
      </c>
      <c r="O34" s="175">
        <v>19252</v>
      </c>
      <c r="P34" s="175">
        <v>294000</v>
      </c>
      <c r="Q34" s="176">
        <v>42855</v>
      </c>
      <c r="R34" s="176">
        <v>42916</v>
      </c>
      <c r="S34" s="176">
        <v>42978</v>
      </c>
      <c r="T34" s="176">
        <v>42988</v>
      </c>
      <c r="U34" s="176">
        <v>43100</v>
      </c>
      <c r="V34" s="177" t="s">
        <v>558</v>
      </c>
      <c r="W34" s="178">
        <v>0</v>
      </c>
      <c r="X34" s="12"/>
      <c r="Y34" s="177"/>
    </row>
    <row r="35" spans="1:25" s="1" customFormat="1" ht="25.5" customHeight="1" x14ac:dyDescent="0.25">
      <c r="A35" s="170" t="s">
        <v>58</v>
      </c>
      <c r="B35" s="170" t="s">
        <v>23</v>
      </c>
      <c r="C35" s="171" t="s">
        <v>64</v>
      </c>
      <c r="D35" s="172">
        <v>121622</v>
      </c>
      <c r="E35" s="172"/>
      <c r="F35" s="172">
        <v>2220</v>
      </c>
      <c r="G35" s="172"/>
      <c r="H35" s="172"/>
      <c r="I35" s="172"/>
      <c r="J35" s="173">
        <f t="shared" ref="J35:J66" si="2">SUM(E35:I35)-D35</f>
        <v>-119402</v>
      </c>
      <c r="K35" s="173"/>
      <c r="L35" s="174">
        <v>789.84</v>
      </c>
      <c r="M35" s="174">
        <v>2223.0099999999998</v>
      </c>
      <c r="N35" s="174">
        <v>49680.580000000016</v>
      </c>
      <c r="O35" s="175">
        <v>574448</v>
      </c>
      <c r="P35" s="175">
        <v>0</v>
      </c>
      <c r="Q35" s="176">
        <v>42207</v>
      </c>
      <c r="R35" s="176">
        <v>42303</v>
      </c>
      <c r="S35" s="176">
        <v>42398</v>
      </c>
      <c r="T35" s="176">
        <v>42429</v>
      </c>
      <c r="U35" s="176">
        <v>42855</v>
      </c>
      <c r="V35" s="170" t="s">
        <v>555</v>
      </c>
      <c r="W35" s="208">
        <v>0.27</v>
      </c>
      <c r="X35" s="184"/>
      <c r="Y35" s="179"/>
    </row>
    <row r="36" spans="1:25" s="1" customFormat="1" ht="25.5" customHeight="1" x14ac:dyDescent="0.25">
      <c r="A36" s="170" t="s">
        <v>225</v>
      </c>
      <c r="B36" s="170" t="s">
        <v>23</v>
      </c>
      <c r="C36" s="194" t="s">
        <v>153</v>
      </c>
      <c r="D36" s="210">
        <v>0</v>
      </c>
      <c r="E36" s="210">
        <v>35000</v>
      </c>
      <c r="F36" s="210">
        <v>348488</v>
      </c>
      <c r="G36" s="210"/>
      <c r="H36" s="210"/>
      <c r="I36" s="210"/>
      <c r="J36" s="173">
        <f t="shared" si="2"/>
        <v>383488</v>
      </c>
      <c r="K36" s="173"/>
      <c r="L36" s="186">
        <v>14780</v>
      </c>
      <c r="M36" s="186">
        <v>348779.56000000017</v>
      </c>
      <c r="N36" s="186">
        <v>6895.5599999999977</v>
      </c>
      <c r="O36" s="175">
        <v>0</v>
      </c>
      <c r="P36" s="175">
        <v>0</v>
      </c>
      <c r="Q36" s="176" t="s">
        <v>255</v>
      </c>
      <c r="R36" s="176">
        <v>41628</v>
      </c>
      <c r="S36" s="176">
        <v>41732</v>
      </c>
      <c r="T36" s="176">
        <v>41793</v>
      </c>
      <c r="U36" s="176">
        <v>41935</v>
      </c>
      <c r="V36" s="181" t="s">
        <v>310</v>
      </c>
      <c r="W36" s="180">
        <v>1</v>
      </c>
      <c r="X36" s="183"/>
      <c r="Y36" s="179"/>
    </row>
    <row r="37" spans="1:25" s="4" customFormat="1" ht="38.25" x14ac:dyDescent="0.25">
      <c r="A37" s="170" t="s">
        <v>253</v>
      </c>
      <c r="B37" s="170" t="s">
        <v>147</v>
      </c>
      <c r="C37" s="171" t="s">
        <v>146</v>
      </c>
      <c r="D37" s="172">
        <v>0</v>
      </c>
      <c r="E37" s="172"/>
      <c r="F37" s="172"/>
      <c r="G37" s="172"/>
      <c r="H37" s="172">
        <v>0</v>
      </c>
      <c r="I37" s="172">
        <v>134000</v>
      </c>
      <c r="J37" s="173">
        <f t="shared" si="2"/>
        <v>134000</v>
      </c>
      <c r="K37" s="173">
        <v>234000</v>
      </c>
      <c r="L37" s="174">
        <v>0</v>
      </c>
      <c r="M37" s="174">
        <v>0</v>
      </c>
      <c r="N37" s="174">
        <v>0</v>
      </c>
      <c r="O37" s="175">
        <v>17330</v>
      </c>
      <c r="P37" s="175">
        <v>525000</v>
      </c>
      <c r="Q37" s="176">
        <v>42947</v>
      </c>
      <c r="R37" s="176">
        <v>43039</v>
      </c>
      <c r="S37" s="176">
        <v>43079</v>
      </c>
      <c r="T37" s="176">
        <v>43084</v>
      </c>
      <c r="U37" s="176">
        <v>43281</v>
      </c>
      <c r="V37" s="177" t="s">
        <v>571</v>
      </c>
      <c r="W37" s="178">
        <v>0</v>
      </c>
      <c r="X37" s="181" t="s">
        <v>552</v>
      </c>
      <c r="Y37" s="177"/>
    </row>
    <row r="38" spans="1:25" s="1" customFormat="1" ht="38.25" x14ac:dyDescent="0.25">
      <c r="A38" s="170" t="s">
        <v>232</v>
      </c>
      <c r="B38" s="170" t="s">
        <v>489</v>
      </c>
      <c r="C38" s="171" t="s">
        <v>148</v>
      </c>
      <c r="D38" s="172">
        <v>0</v>
      </c>
      <c r="E38" s="172"/>
      <c r="F38" s="172"/>
      <c r="G38" s="172"/>
      <c r="H38" s="172"/>
      <c r="I38" s="172">
        <v>224160</v>
      </c>
      <c r="J38" s="173">
        <f t="shared" si="2"/>
        <v>224160</v>
      </c>
      <c r="K38" s="173">
        <v>982800</v>
      </c>
      <c r="L38" s="174">
        <v>625.70000000000005</v>
      </c>
      <c r="M38" s="174">
        <v>776.32</v>
      </c>
      <c r="N38" s="174">
        <v>0</v>
      </c>
      <c r="O38" s="175">
        <v>947</v>
      </c>
      <c r="P38" s="175">
        <v>0</v>
      </c>
      <c r="Q38" s="176">
        <v>42916</v>
      </c>
      <c r="R38" s="176">
        <v>43100</v>
      </c>
      <c r="S38" s="176">
        <v>43159</v>
      </c>
      <c r="T38" s="176">
        <v>43174</v>
      </c>
      <c r="U38" s="176">
        <v>43343</v>
      </c>
      <c r="V38" s="177" t="s">
        <v>571</v>
      </c>
      <c r="W38" s="178">
        <v>0</v>
      </c>
      <c r="X38" s="181" t="s">
        <v>552</v>
      </c>
      <c r="Y38" s="177"/>
    </row>
    <row r="39" spans="1:25" s="1" customFormat="1" ht="38.25" x14ac:dyDescent="0.25">
      <c r="A39" s="170" t="s">
        <v>149</v>
      </c>
      <c r="B39" s="170" t="s">
        <v>150</v>
      </c>
      <c r="C39" s="171" t="s">
        <v>151</v>
      </c>
      <c r="D39" s="172">
        <v>0</v>
      </c>
      <c r="E39" s="172"/>
      <c r="F39" s="172"/>
      <c r="G39" s="172"/>
      <c r="H39" s="172"/>
      <c r="I39" s="172">
        <v>173000</v>
      </c>
      <c r="J39" s="173">
        <f t="shared" si="2"/>
        <v>173000</v>
      </c>
      <c r="K39" s="173"/>
      <c r="L39" s="174">
        <v>0</v>
      </c>
      <c r="M39" s="174">
        <v>0</v>
      </c>
      <c r="N39" s="174">
        <v>0</v>
      </c>
      <c r="O39" s="175">
        <v>4161</v>
      </c>
      <c r="P39" s="175">
        <v>126000</v>
      </c>
      <c r="Q39" s="176">
        <v>42855</v>
      </c>
      <c r="R39" s="176">
        <v>43008</v>
      </c>
      <c r="S39" s="176" t="s">
        <v>544</v>
      </c>
      <c r="T39" s="176">
        <v>43023</v>
      </c>
      <c r="U39" s="176">
        <v>43100</v>
      </c>
      <c r="V39" s="181" t="s">
        <v>558</v>
      </c>
      <c r="W39" s="180">
        <v>0</v>
      </c>
      <c r="X39" s="12"/>
      <c r="Y39" s="177"/>
    </row>
    <row r="40" spans="1:25" s="1" customFormat="1" ht="51" x14ac:dyDescent="0.25">
      <c r="A40" s="170" t="s">
        <v>37</v>
      </c>
      <c r="B40" s="211" t="s">
        <v>24</v>
      </c>
      <c r="C40" s="171" t="s">
        <v>113</v>
      </c>
      <c r="D40" s="210">
        <v>0</v>
      </c>
      <c r="E40" s="210">
        <v>100000</v>
      </c>
      <c r="F40" s="210"/>
      <c r="G40" s="210"/>
      <c r="H40" s="210"/>
      <c r="I40" s="210"/>
      <c r="J40" s="173">
        <f t="shared" si="2"/>
        <v>100000</v>
      </c>
      <c r="K40" s="173"/>
      <c r="L40" s="186">
        <v>82613.66</v>
      </c>
      <c r="M40" s="186">
        <v>291.13</v>
      </c>
      <c r="N40" s="186">
        <v>0</v>
      </c>
      <c r="O40" s="175">
        <v>0</v>
      </c>
      <c r="P40" s="175">
        <v>0</v>
      </c>
      <c r="Q40" s="176" t="s">
        <v>255</v>
      </c>
      <c r="R40" s="176" t="s">
        <v>255</v>
      </c>
      <c r="S40" s="176" t="s">
        <v>255</v>
      </c>
      <c r="T40" s="176" t="s">
        <v>295</v>
      </c>
      <c r="U40" s="176" t="s">
        <v>295</v>
      </c>
      <c r="V40" s="181" t="s">
        <v>310</v>
      </c>
      <c r="W40" s="180">
        <v>1</v>
      </c>
      <c r="X40" s="183"/>
      <c r="Y40" s="179"/>
    </row>
    <row r="41" spans="1:25" s="1" customFormat="1" ht="44.25" customHeight="1" x14ac:dyDescent="0.25">
      <c r="A41" s="194" t="s">
        <v>114</v>
      </c>
      <c r="B41" s="211" t="s">
        <v>115</v>
      </c>
      <c r="C41" s="184" t="s">
        <v>113</v>
      </c>
      <c r="D41" s="172">
        <v>0</v>
      </c>
      <c r="E41" s="172"/>
      <c r="F41" s="172"/>
      <c r="G41" s="172"/>
      <c r="H41" s="172">
        <v>78000</v>
      </c>
      <c r="I41" s="172"/>
      <c r="J41" s="173">
        <f t="shared" si="2"/>
        <v>78000</v>
      </c>
      <c r="K41" s="173"/>
      <c r="L41" s="174">
        <v>0</v>
      </c>
      <c r="M41" s="174">
        <v>4908.82</v>
      </c>
      <c r="N41" s="174">
        <v>52416.760000000009</v>
      </c>
      <c r="O41" s="175">
        <v>11061</v>
      </c>
      <c r="P41" s="175">
        <v>0</v>
      </c>
      <c r="Q41" s="176" t="s">
        <v>255</v>
      </c>
      <c r="R41" s="176" t="s">
        <v>255</v>
      </c>
      <c r="S41" s="176" t="s">
        <v>255</v>
      </c>
      <c r="T41" s="176">
        <v>42328</v>
      </c>
      <c r="U41" s="176">
        <v>42341</v>
      </c>
      <c r="V41" s="177" t="s">
        <v>310</v>
      </c>
      <c r="W41" s="180">
        <v>1</v>
      </c>
      <c r="X41" s="212"/>
      <c r="Y41" s="182"/>
    </row>
    <row r="42" spans="1:25" s="1" customFormat="1" ht="30" x14ac:dyDescent="0.25">
      <c r="A42" s="170" t="s">
        <v>520</v>
      </c>
      <c r="B42" s="170" t="s">
        <v>521</v>
      </c>
      <c r="C42" s="171" t="s">
        <v>522</v>
      </c>
      <c r="D42" s="172"/>
      <c r="E42" s="172"/>
      <c r="F42" s="172"/>
      <c r="G42" s="172"/>
      <c r="H42" s="172"/>
      <c r="I42" s="172">
        <v>74880</v>
      </c>
      <c r="J42" s="173">
        <f t="shared" si="2"/>
        <v>74880</v>
      </c>
      <c r="K42" s="173"/>
      <c r="L42" s="174">
        <v>0</v>
      </c>
      <c r="M42" s="174">
        <v>0</v>
      </c>
      <c r="N42" s="174">
        <v>0</v>
      </c>
      <c r="O42" s="175">
        <v>367</v>
      </c>
      <c r="P42" s="175">
        <v>117600</v>
      </c>
      <c r="Q42" s="176">
        <v>42916</v>
      </c>
      <c r="R42" s="176">
        <v>43069</v>
      </c>
      <c r="S42" s="176" t="s">
        <v>544</v>
      </c>
      <c r="T42" s="176">
        <v>43070</v>
      </c>
      <c r="U42" s="176">
        <v>43220</v>
      </c>
      <c r="V42" s="181" t="s">
        <v>558</v>
      </c>
      <c r="W42" s="180"/>
      <c r="X42" s="213"/>
      <c r="Y42" s="177" t="s">
        <v>557</v>
      </c>
    </row>
    <row r="43" spans="1:25" s="1" customFormat="1" ht="33.75" customHeight="1" x14ac:dyDescent="0.25">
      <c r="A43" s="170" t="s">
        <v>36</v>
      </c>
      <c r="B43" s="211" t="s">
        <v>20</v>
      </c>
      <c r="C43" s="171" t="s">
        <v>68</v>
      </c>
      <c r="D43" s="210">
        <v>0</v>
      </c>
      <c r="E43" s="210">
        <v>200000</v>
      </c>
      <c r="F43" s="210"/>
      <c r="G43" s="210"/>
      <c r="H43" s="210"/>
      <c r="I43" s="210"/>
      <c r="J43" s="173">
        <f t="shared" si="2"/>
        <v>200000</v>
      </c>
      <c r="K43" s="173"/>
      <c r="L43" s="186">
        <v>126322.9</v>
      </c>
      <c r="M43" s="186">
        <v>178000.93</v>
      </c>
      <c r="N43" s="186">
        <v>0</v>
      </c>
      <c r="O43" s="175">
        <v>0</v>
      </c>
      <c r="P43" s="175">
        <v>0</v>
      </c>
      <c r="Q43" s="176" t="s">
        <v>255</v>
      </c>
      <c r="R43" s="176" t="s">
        <v>255</v>
      </c>
      <c r="S43" s="176" t="s">
        <v>184</v>
      </c>
      <c r="T43" s="176">
        <v>41275</v>
      </c>
      <c r="U43" s="176">
        <v>42004</v>
      </c>
      <c r="V43" s="181" t="s">
        <v>310</v>
      </c>
      <c r="W43" s="180">
        <v>1</v>
      </c>
      <c r="X43" s="183"/>
      <c r="Y43" s="187" t="s">
        <v>573</v>
      </c>
    </row>
    <row r="44" spans="1:25" s="1" customFormat="1" ht="38.25" x14ac:dyDescent="0.25">
      <c r="A44" s="170" t="s">
        <v>221</v>
      </c>
      <c r="B44" s="170" t="s">
        <v>21</v>
      </c>
      <c r="C44" s="184" t="s">
        <v>283</v>
      </c>
      <c r="D44" s="173">
        <v>0</v>
      </c>
      <c r="E44" s="173">
        <v>100000</v>
      </c>
      <c r="F44" s="173">
        <v>60521</v>
      </c>
      <c r="G44" s="173">
        <v>134000</v>
      </c>
      <c r="H44" s="173">
        <v>208000</v>
      </c>
      <c r="I44" s="173">
        <v>468000</v>
      </c>
      <c r="J44" s="173">
        <f t="shared" si="2"/>
        <v>970521</v>
      </c>
      <c r="K44" s="173"/>
      <c r="L44" s="186">
        <v>0</v>
      </c>
      <c r="M44" s="186">
        <v>15419.48</v>
      </c>
      <c r="N44" s="186">
        <v>40374.44000000001</v>
      </c>
      <c r="O44" s="175">
        <v>45624</v>
      </c>
      <c r="P44" s="175">
        <v>168000</v>
      </c>
      <c r="Q44" s="176" t="s">
        <v>255</v>
      </c>
      <c r="R44" s="176" t="s">
        <v>255</v>
      </c>
      <c r="S44" s="176" t="s">
        <v>184</v>
      </c>
      <c r="T44" s="176">
        <v>41275</v>
      </c>
      <c r="U44" s="176">
        <v>43100</v>
      </c>
      <c r="V44" s="177" t="s">
        <v>559</v>
      </c>
      <c r="W44" s="178"/>
      <c r="X44" s="12"/>
      <c r="Y44" s="187"/>
    </row>
    <row r="45" spans="1:25" s="1" customFormat="1" ht="38.25" x14ac:dyDescent="0.25">
      <c r="A45" s="170" t="s">
        <v>259</v>
      </c>
      <c r="B45" s="189" t="s">
        <v>277</v>
      </c>
      <c r="C45" s="190" t="s">
        <v>175</v>
      </c>
      <c r="D45" s="214"/>
      <c r="E45" s="214"/>
      <c r="F45" s="214"/>
      <c r="G45" s="214"/>
      <c r="H45" s="214"/>
      <c r="I45" s="214"/>
      <c r="J45" s="173">
        <f t="shared" si="2"/>
        <v>0</v>
      </c>
      <c r="K45" s="173"/>
      <c r="L45" s="174">
        <v>0</v>
      </c>
      <c r="M45" s="174">
        <v>20959.029999999995</v>
      </c>
      <c r="N45" s="174">
        <v>8822.6200000000008</v>
      </c>
      <c r="O45" s="175">
        <v>20782</v>
      </c>
      <c r="P45" s="175">
        <v>301000</v>
      </c>
      <c r="Q45" s="176">
        <v>42529</v>
      </c>
      <c r="R45" s="176">
        <v>42697</v>
      </c>
      <c r="S45" s="176">
        <v>42815</v>
      </c>
      <c r="T45" s="176">
        <v>42855</v>
      </c>
      <c r="U45" s="176">
        <v>43008</v>
      </c>
      <c r="V45" s="177" t="s">
        <v>555</v>
      </c>
      <c r="W45" s="178">
        <v>0</v>
      </c>
      <c r="X45" s="177"/>
      <c r="Y45" s="182"/>
    </row>
    <row r="46" spans="1:25" s="1" customFormat="1" x14ac:dyDescent="0.25">
      <c r="A46" s="170" t="s">
        <v>38</v>
      </c>
      <c r="B46" s="170" t="s">
        <v>25</v>
      </c>
      <c r="C46" s="171" t="s">
        <v>116</v>
      </c>
      <c r="D46" s="172">
        <v>0</v>
      </c>
      <c r="E46" s="172">
        <v>10000</v>
      </c>
      <c r="F46" s="172"/>
      <c r="G46" s="172"/>
      <c r="H46" s="172"/>
      <c r="I46" s="172"/>
      <c r="J46" s="173">
        <f t="shared" si="2"/>
        <v>10000</v>
      </c>
      <c r="K46" s="173"/>
      <c r="L46" s="186">
        <v>0</v>
      </c>
      <c r="M46" s="186">
        <v>0</v>
      </c>
      <c r="N46" s="186">
        <v>0</v>
      </c>
      <c r="O46" s="175">
        <v>0</v>
      </c>
      <c r="P46" s="175">
        <v>0</v>
      </c>
      <c r="Q46" s="176" t="s">
        <v>255</v>
      </c>
      <c r="R46" s="176" t="s">
        <v>255</v>
      </c>
      <c r="S46" s="176" t="s">
        <v>255</v>
      </c>
      <c r="T46" s="176">
        <v>41039</v>
      </c>
      <c r="U46" s="176">
        <v>41275</v>
      </c>
      <c r="V46" s="177" t="s">
        <v>310</v>
      </c>
      <c r="W46" s="180">
        <v>1</v>
      </c>
      <c r="X46" s="198"/>
      <c r="Y46" s="193" t="s">
        <v>524</v>
      </c>
    </row>
    <row r="47" spans="1:25" s="1" customFormat="1" ht="45" x14ac:dyDescent="0.25">
      <c r="A47" s="170" t="s">
        <v>230</v>
      </c>
      <c r="B47" s="170" t="s">
        <v>39</v>
      </c>
      <c r="C47" s="194" t="s">
        <v>142</v>
      </c>
      <c r="D47" s="172">
        <v>0</v>
      </c>
      <c r="E47" s="172"/>
      <c r="F47" s="172">
        <v>325802</v>
      </c>
      <c r="G47" s="172">
        <v>390000</v>
      </c>
      <c r="H47" s="172">
        <v>610000</v>
      </c>
      <c r="I47" s="172"/>
      <c r="J47" s="173">
        <f t="shared" si="2"/>
        <v>1325802</v>
      </c>
      <c r="K47" s="173"/>
      <c r="L47" s="174">
        <v>13897.8</v>
      </c>
      <c r="M47" s="174">
        <v>325801.94</v>
      </c>
      <c r="N47" s="174">
        <v>882452.51</v>
      </c>
      <c r="O47" s="175">
        <v>198348</v>
      </c>
      <c r="P47" s="175">
        <v>230124</v>
      </c>
      <c r="Q47" s="176" t="s">
        <v>255</v>
      </c>
      <c r="R47" s="176" t="s">
        <v>154</v>
      </c>
      <c r="S47" s="176">
        <v>41821</v>
      </c>
      <c r="T47" s="176">
        <v>41848</v>
      </c>
      <c r="U47" s="176">
        <v>42855</v>
      </c>
      <c r="V47" s="177" t="s">
        <v>555</v>
      </c>
      <c r="W47" s="178">
        <v>0.84</v>
      </c>
      <c r="X47" s="215"/>
      <c r="Y47" s="187"/>
    </row>
    <row r="48" spans="1:25" s="1" customFormat="1" ht="38.25" x14ac:dyDescent="0.25">
      <c r="A48" s="170" t="s">
        <v>95</v>
      </c>
      <c r="B48" s="170" t="s">
        <v>96</v>
      </c>
      <c r="C48" s="194" t="s">
        <v>142</v>
      </c>
      <c r="D48" s="172">
        <v>0</v>
      </c>
      <c r="E48" s="172"/>
      <c r="F48" s="172"/>
      <c r="G48" s="172"/>
      <c r="H48" s="172"/>
      <c r="I48" s="172">
        <v>1914000</v>
      </c>
      <c r="J48" s="173">
        <f t="shared" si="2"/>
        <v>1914000</v>
      </c>
      <c r="K48" s="173"/>
      <c r="L48" s="174">
        <v>0</v>
      </c>
      <c r="M48" s="174">
        <v>0</v>
      </c>
      <c r="N48" s="174">
        <v>108859.27</v>
      </c>
      <c r="O48" s="175">
        <v>302456</v>
      </c>
      <c r="P48" s="175">
        <v>2314311</v>
      </c>
      <c r="Q48" s="176">
        <v>42383</v>
      </c>
      <c r="R48" s="176">
        <v>42570</v>
      </c>
      <c r="S48" s="176">
        <v>42810</v>
      </c>
      <c r="T48" s="176">
        <v>42849</v>
      </c>
      <c r="U48" s="176">
        <v>43100</v>
      </c>
      <c r="V48" s="177" t="s">
        <v>555</v>
      </c>
      <c r="W48" s="178"/>
      <c r="X48" s="12"/>
      <c r="Y48" s="216"/>
    </row>
    <row r="49" spans="1:25" s="6" customFormat="1" ht="38.25" x14ac:dyDescent="0.25">
      <c r="A49" s="170" t="s">
        <v>97</v>
      </c>
      <c r="B49" s="170" t="s">
        <v>98</v>
      </c>
      <c r="C49" s="184" t="s">
        <v>142</v>
      </c>
      <c r="D49" s="172">
        <v>0</v>
      </c>
      <c r="E49" s="172">
        <v>0</v>
      </c>
      <c r="F49" s="172"/>
      <c r="G49" s="172"/>
      <c r="H49" s="172">
        <v>752000</v>
      </c>
      <c r="I49" s="172">
        <v>1000000</v>
      </c>
      <c r="J49" s="173">
        <f t="shared" si="2"/>
        <v>1752000</v>
      </c>
      <c r="K49" s="173"/>
      <c r="L49" s="174">
        <v>0</v>
      </c>
      <c r="M49" s="174">
        <v>0</v>
      </c>
      <c r="N49" s="174">
        <v>0</v>
      </c>
      <c r="O49" s="175">
        <v>0</v>
      </c>
      <c r="P49" s="175">
        <v>0</v>
      </c>
      <c r="Q49" s="176" t="s">
        <v>544</v>
      </c>
      <c r="R49" s="176" t="s">
        <v>544</v>
      </c>
      <c r="S49" s="176" t="s">
        <v>544</v>
      </c>
      <c r="T49" s="176" t="s">
        <v>544</v>
      </c>
      <c r="U49" s="176">
        <v>43465</v>
      </c>
      <c r="V49" s="177" t="s">
        <v>571</v>
      </c>
      <c r="W49" s="178">
        <v>0</v>
      </c>
      <c r="X49" s="181" t="s">
        <v>552</v>
      </c>
      <c r="Y49" s="181" t="s">
        <v>500</v>
      </c>
    </row>
    <row r="50" spans="1:25" s="7" customFormat="1" ht="38.25" x14ac:dyDescent="0.25">
      <c r="A50" s="170" t="s">
        <v>218</v>
      </c>
      <c r="B50" s="170" t="s">
        <v>99</v>
      </c>
      <c r="C50" s="171" t="s">
        <v>100</v>
      </c>
      <c r="D50" s="173">
        <v>0</v>
      </c>
      <c r="E50" s="173">
        <v>50000</v>
      </c>
      <c r="F50" s="173">
        <v>41394</v>
      </c>
      <c r="G50" s="173">
        <v>500000</v>
      </c>
      <c r="H50" s="173"/>
      <c r="I50" s="173"/>
      <c r="J50" s="173">
        <f t="shared" si="2"/>
        <v>591394</v>
      </c>
      <c r="K50" s="173"/>
      <c r="L50" s="186">
        <v>0</v>
      </c>
      <c r="M50" s="186">
        <v>41393.99</v>
      </c>
      <c r="N50" s="186">
        <v>23467.429999999993</v>
      </c>
      <c r="O50" s="175">
        <v>350628</v>
      </c>
      <c r="P50" s="175">
        <v>172466</v>
      </c>
      <c r="Q50" s="176">
        <v>42326</v>
      </c>
      <c r="R50" s="176">
        <v>42459</v>
      </c>
      <c r="S50" s="176">
        <v>42524</v>
      </c>
      <c r="T50" s="176">
        <v>42549</v>
      </c>
      <c r="U50" s="176">
        <v>42875</v>
      </c>
      <c r="V50" s="177" t="s">
        <v>555</v>
      </c>
      <c r="W50" s="178">
        <v>0.56000000000000005</v>
      </c>
      <c r="X50" s="213"/>
      <c r="Y50" s="187"/>
    </row>
    <row r="51" spans="1:25" s="7" customFormat="1" ht="51" x14ac:dyDescent="0.25">
      <c r="A51" s="170" t="s">
        <v>101</v>
      </c>
      <c r="B51" s="170" t="s">
        <v>193</v>
      </c>
      <c r="C51" s="171" t="s">
        <v>100</v>
      </c>
      <c r="D51" s="172">
        <v>0</v>
      </c>
      <c r="E51" s="172"/>
      <c r="F51" s="172"/>
      <c r="G51" s="172">
        <v>640000</v>
      </c>
      <c r="H51" s="172">
        <v>1000000</v>
      </c>
      <c r="I51" s="172"/>
      <c r="J51" s="173">
        <f t="shared" si="2"/>
        <v>1640000</v>
      </c>
      <c r="K51" s="173"/>
      <c r="L51" s="174">
        <v>9143.7099999999991</v>
      </c>
      <c r="M51" s="174">
        <v>26884.2</v>
      </c>
      <c r="N51" s="174">
        <v>30955.780000000002</v>
      </c>
      <c r="O51" s="175">
        <v>47513</v>
      </c>
      <c r="P51" s="175">
        <v>995472</v>
      </c>
      <c r="Q51" s="176">
        <v>42454</v>
      </c>
      <c r="R51" s="176">
        <v>42607</v>
      </c>
      <c r="S51" s="176">
        <v>42840</v>
      </c>
      <c r="T51" s="176">
        <v>42849</v>
      </c>
      <c r="U51" s="176">
        <v>43100</v>
      </c>
      <c r="V51" s="177" t="s">
        <v>558</v>
      </c>
      <c r="W51" s="178">
        <v>0</v>
      </c>
      <c r="X51" s="12"/>
      <c r="Y51" s="217"/>
    </row>
    <row r="52" spans="1:25" s="1" customFormat="1" ht="60" x14ac:dyDescent="0.25">
      <c r="A52" s="170" t="s">
        <v>258</v>
      </c>
      <c r="B52" s="218" t="s">
        <v>172</v>
      </c>
      <c r="C52" s="219" t="s">
        <v>173</v>
      </c>
      <c r="D52" s="220"/>
      <c r="E52" s="220"/>
      <c r="F52" s="220"/>
      <c r="G52" s="220"/>
      <c r="H52" s="220"/>
      <c r="I52" s="220"/>
      <c r="J52" s="173">
        <f t="shared" si="2"/>
        <v>0</v>
      </c>
      <c r="K52" s="173"/>
      <c r="L52" s="174">
        <v>0</v>
      </c>
      <c r="M52" s="174">
        <v>0</v>
      </c>
      <c r="N52" s="174">
        <v>596400.55999999982</v>
      </c>
      <c r="O52" s="175">
        <v>729558</v>
      </c>
      <c r="P52" s="175">
        <v>280875</v>
      </c>
      <c r="Q52" s="176">
        <v>42063</v>
      </c>
      <c r="R52" s="176">
        <v>42075</v>
      </c>
      <c r="S52" s="176" t="s">
        <v>551</v>
      </c>
      <c r="T52" s="176">
        <v>42184</v>
      </c>
      <c r="U52" s="176">
        <v>42549</v>
      </c>
      <c r="V52" s="177" t="s">
        <v>310</v>
      </c>
      <c r="W52" s="180">
        <v>1</v>
      </c>
      <c r="X52" s="12"/>
      <c r="Y52" s="177"/>
    </row>
    <row r="53" spans="1:25" s="1" customFormat="1" ht="75" x14ac:dyDescent="0.25">
      <c r="A53" s="170" t="s">
        <v>57</v>
      </c>
      <c r="B53" s="170" t="s">
        <v>276</v>
      </c>
      <c r="C53" s="171" t="s">
        <v>93</v>
      </c>
      <c r="D53" s="172">
        <v>200000</v>
      </c>
      <c r="E53" s="172"/>
      <c r="F53" s="172">
        <v>399265</v>
      </c>
      <c r="G53" s="172">
        <v>446000</v>
      </c>
      <c r="H53" s="172"/>
      <c r="I53" s="172">
        <v>329000</v>
      </c>
      <c r="J53" s="173">
        <f t="shared" si="2"/>
        <v>974265</v>
      </c>
      <c r="K53" s="173">
        <v>1675440</v>
      </c>
      <c r="L53" s="174">
        <v>25471.24</v>
      </c>
      <c r="M53" s="174">
        <v>399265.68999999989</v>
      </c>
      <c r="N53" s="174">
        <v>67920.98000000001</v>
      </c>
      <c r="O53" s="175">
        <v>214</v>
      </c>
      <c r="P53" s="175">
        <v>150360</v>
      </c>
      <c r="Q53" s="176">
        <v>42978</v>
      </c>
      <c r="R53" s="176">
        <v>43159</v>
      </c>
      <c r="S53" s="176">
        <v>43251</v>
      </c>
      <c r="T53" s="176">
        <v>43266</v>
      </c>
      <c r="U53" s="176">
        <v>43465</v>
      </c>
      <c r="V53" s="177" t="s">
        <v>571</v>
      </c>
      <c r="W53" s="178">
        <v>0</v>
      </c>
      <c r="X53" s="181" t="s">
        <v>552</v>
      </c>
      <c r="Y53" s="177" t="s">
        <v>542</v>
      </c>
    </row>
    <row r="54" spans="1:25" s="1" customFormat="1" x14ac:dyDescent="0.25">
      <c r="A54" s="170" t="s">
        <v>131</v>
      </c>
      <c r="B54" s="211" t="s">
        <v>132</v>
      </c>
      <c r="C54" s="171" t="s">
        <v>133</v>
      </c>
      <c r="D54" s="172">
        <v>0</v>
      </c>
      <c r="E54" s="172"/>
      <c r="F54" s="172"/>
      <c r="G54" s="172"/>
      <c r="H54" s="172"/>
      <c r="I54" s="172">
        <v>346000</v>
      </c>
      <c r="J54" s="173">
        <f t="shared" si="2"/>
        <v>346000</v>
      </c>
      <c r="K54" s="173"/>
      <c r="L54" s="174">
        <v>0</v>
      </c>
      <c r="M54" s="174">
        <v>0</v>
      </c>
      <c r="N54" s="174">
        <v>0</v>
      </c>
      <c r="O54" s="175">
        <v>6570</v>
      </c>
      <c r="P54" s="175">
        <v>451820</v>
      </c>
      <c r="Q54" s="176">
        <v>42855</v>
      </c>
      <c r="R54" s="176">
        <v>42947</v>
      </c>
      <c r="S54" s="176">
        <v>43008</v>
      </c>
      <c r="T54" s="176">
        <v>43018</v>
      </c>
      <c r="U54" s="176">
        <v>43100</v>
      </c>
      <c r="V54" s="177" t="s">
        <v>558</v>
      </c>
      <c r="W54" s="178">
        <v>0</v>
      </c>
      <c r="X54" s="12"/>
      <c r="Y54" s="177"/>
    </row>
    <row r="55" spans="1:25" s="1" customFormat="1" ht="25.5" x14ac:dyDescent="0.25">
      <c r="A55" s="170" t="s">
        <v>45</v>
      </c>
      <c r="B55" s="211" t="s">
        <v>265</v>
      </c>
      <c r="C55" s="171" t="s">
        <v>77</v>
      </c>
      <c r="D55" s="172">
        <v>0</v>
      </c>
      <c r="E55" s="172"/>
      <c r="F55" s="172"/>
      <c r="G55" s="172"/>
      <c r="H55" s="172">
        <v>117000</v>
      </c>
      <c r="I55" s="172"/>
      <c r="J55" s="173">
        <f t="shared" si="2"/>
        <v>117000</v>
      </c>
      <c r="K55" s="173"/>
      <c r="L55" s="174">
        <v>0</v>
      </c>
      <c r="M55" s="174">
        <v>0</v>
      </c>
      <c r="N55" s="174">
        <v>3959.6800000000003</v>
      </c>
      <c r="O55" s="175">
        <v>249699</v>
      </c>
      <c r="P55" s="175">
        <v>268023</v>
      </c>
      <c r="Q55" s="176">
        <v>42489</v>
      </c>
      <c r="R55" s="176">
        <v>42570</v>
      </c>
      <c r="S55" s="176">
        <v>42655</v>
      </c>
      <c r="T55" s="176">
        <v>42676</v>
      </c>
      <c r="U55" s="176">
        <v>42916</v>
      </c>
      <c r="V55" s="177" t="s">
        <v>555</v>
      </c>
      <c r="W55" s="178">
        <v>0.4</v>
      </c>
      <c r="X55" s="12"/>
      <c r="Y55" s="221"/>
    </row>
    <row r="56" spans="1:25" s="1" customFormat="1" ht="51" x14ac:dyDescent="0.25">
      <c r="A56" s="170" t="s">
        <v>213</v>
      </c>
      <c r="B56" s="211" t="s">
        <v>266</v>
      </c>
      <c r="C56" s="171" t="s">
        <v>137</v>
      </c>
      <c r="D56" s="173">
        <v>488323</v>
      </c>
      <c r="E56" s="173">
        <v>50000</v>
      </c>
      <c r="F56" s="173">
        <v>63000</v>
      </c>
      <c r="G56" s="173">
        <v>169000</v>
      </c>
      <c r="H56" s="173"/>
      <c r="I56" s="173"/>
      <c r="J56" s="173">
        <f t="shared" si="2"/>
        <v>-206323</v>
      </c>
      <c r="K56" s="173"/>
      <c r="L56" s="186">
        <v>6806.77</v>
      </c>
      <c r="M56" s="186">
        <v>207781.44</v>
      </c>
      <c r="N56" s="186">
        <v>258413.51999999981</v>
      </c>
      <c r="O56" s="175">
        <v>306</v>
      </c>
      <c r="P56" s="175">
        <v>0</v>
      </c>
      <c r="Q56" s="176" t="s">
        <v>255</v>
      </c>
      <c r="R56" s="176">
        <v>41768</v>
      </c>
      <c r="S56" s="176">
        <v>41810</v>
      </c>
      <c r="T56" s="176">
        <v>41813</v>
      </c>
      <c r="U56" s="176">
        <v>42366</v>
      </c>
      <c r="V56" s="181" t="s">
        <v>310</v>
      </c>
      <c r="W56" s="180">
        <v>1</v>
      </c>
      <c r="X56" s="183"/>
      <c r="Y56" s="193"/>
    </row>
    <row r="57" spans="1:25" s="1" customFormat="1" ht="51" x14ac:dyDescent="0.25">
      <c r="A57" s="170" t="s">
        <v>228</v>
      </c>
      <c r="B57" s="170" t="s">
        <v>15</v>
      </c>
      <c r="C57" s="171" t="s">
        <v>137</v>
      </c>
      <c r="D57" s="172">
        <v>0</v>
      </c>
      <c r="E57" s="172"/>
      <c r="F57" s="172">
        <v>210000</v>
      </c>
      <c r="G57" s="172"/>
      <c r="H57" s="172"/>
      <c r="I57" s="172"/>
      <c r="J57" s="173">
        <f t="shared" si="2"/>
        <v>210000</v>
      </c>
      <c r="K57" s="173"/>
      <c r="L57" s="174">
        <v>13321.81</v>
      </c>
      <c r="M57" s="174">
        <v>130094.65</v>
      </c>
      <c r="N57" s="174">
        <v>287944.08999999979</v>
      </c>
      <c r="O57" s="175">
        <v>73299</v>
      </c>
      <c r="P57" s="175">
        <v>0</v>
      </c>
      <c r="Q57" s="176" t="s">
        <v>255</v>
      </c>
      <c r="R57" s="176">
        <v>41740</v>
      </c>
      <c r="S57" s="176">
        <v>41794</v>
      </c>
      <c r="T57" s="176">
        <v>41813</v>
      </c>
      <c r="U57" s="176">
        <v>42359</v>
      </c>
      <c r="V57" s="181" t="s">
        <v>310</v>
      </c>
      <c r="W57" s="180">
        <v>1</v>
      </c>
      <c r="X57" s="183"/>
      <c r="Y57" s="179"/>
    </row>
    <row r="58" spans="1:25" s="1" customFormat="1" ht="63.75" x14ac:dyDescent="0.25">
      <c r="A58" s="170" t="s">
        <v>50</v>
      </c>
      <c r="B58" s="170" t="s">
        <v>49</v>
      </c>
      <c r="C58" s="222" t="s">
        <v>138</v>
      </c>
      <c r="D58" s="172">
        <v>0</v>
      </c>
      <c r="E58" s="172"/>
      <c r="F58" s="172"/>
      <c r="G58" s="172"/>
      <c r="H58" s="172">
        <v>156000</v>
      </c>
      <c r="I58" s="172"/>
      <c r="J58" s="173">
        <f t="shared" si="2"/>
        <v>156000</v>
      </c>
      <c r="K58" s="173"/>
      <c r="L58" s="174">
        <v>0</v>
      </c>
      <c r="M58" s="174">
        <v>167.22</v>
      </c>
      <c r="N58" s="174">
        <v>16723.879999999997</v>
      </c>
      <c r="O58" s="175">
        <v>29802</v>
      </c>
      <c r="P58" s="175">
        <v>399000</v>
      </c>
      <c r="Q58" s="176">
        <v>42552</v>
      </c>
      <c r="R58" s="176">
        <v>42657</v>
      </c>
      <c r="S58" s="176">
        <v>42732</v>
      </c>
      <c r="T58" s="176">
        <v>42793</v>
      </c>
      <c r="U58" s="176">
        <v>42978</v>
      </c>
      <c r="V58" s="177" t="s">
        <v>555</v>
      </c>
      <c r="W58" s="178">
        <v>0</v>
      </c>
      <c r="X58" s="213"/>
      <c r="Y58" s="221"/>
    </row>
    <row r="59" spans="1:25" s="1" customFormat="1" ht="25.5" x14ac:dyDescent="0.25">
      <c r="A59" s="170" t="s">
        <v>52</v>
      </c>
      <c r="B59" s="170" t="s">
        <v>51</v>
      </c>
      <c r="C59" s="194" t="s">
        <v>84</v>
      </c>
      <c r="D59" s="172">
        <v>0</v>
      </c>
      <c r="E59" s="172"/>
      <c r="F59" s="172">
        <v>32340</v>
      </c>
      <c r="G59" s="172"/>
      <c r="H59" s="172">
        <v>500000</v>
      </c>
      <c r="I59" s="172"/>
      <c r="J59" s="173">
        <f t="shared" si="2"/>
        <v>532340</v>
      </c>
      <c r="K59" s="173"/>
      <c r="L59" s="174">
        <v>0</v>
      </c>
      <c r="M59" s="174">
        <v>32340.2</v>
      </c>
      <c r="N59" s="174">
        <v>378839.21</v>
      </c>
      <c r="O59" s="175">
        <v>49980</v>
      </c>
      <c r="P59" s="175">
        <v>0</v>
      </c>
      <c r="Q59" s="176" t="s">
        <v>255</v>
      </c>
      <c r="R59" s="176">
        <v>41990</v>
      </c>
      <c r="S59" s="176">
        <v>42117</v>
      </c>
      <c r="T59" s="176">
        <v>42121</v>
      </c>
      <c r="U59" s="176">
        <v>42573</v>
      </c>
      <c r="V59" s="181" t="s">
        <v>310</v>
      </c>
      <c r="W59" s="180">
        <v>1</v>
      </c>
      <c r="X59" s="198"/>
      <c r="Y59" s="179"/>
    </row>
    <row r="60" spans="1:25" s="1" customFormat="1" ht="25.5" x14ac:dyDescent="0.25">
      <c r="A60" s="170" t="s">
        <v>85</v>
      </c>
      <c r="B60" s="170" t="s">
        <v>86</v>
      </c>
      <c r="C60" s="222" t="s">
        <v>84</v>
      </c>
      <c r="D60" s="172">
        <v>0</v>
      </c>
      <c r="E60" s="172"/>
      <c r="F60" s="172"/>
      <c r="G60" s="172"/>
      <c r="H60" s="172">
        <v>209000</v>
      </c>
      <c r="I60" s="172">
        <v>229000</v>
      </c>
      <c r="J60" s="173">
        <f t="shared" si="2"/>
        <v>438000</v>
      </c>
      <c r="K60" s="173"/>
      <c r="L60" s="174">
        <v>0</v>
      </c>
      <c r="M60" s="174">
        <v>0</v>
      </c>
      <c r="N60" s="174">
        <v>0</v>
      </c>
      <c r="O60" s="175">
        <v>20964</v>
      </c>
      <c r="P60" s="175">
        <v>549500</v>
      </c>
      <c r="Q60" s="176">
        <v>42804</v>
      </c>
      <c r="R60" s="176">
        <v>42916</v>
      </c>
      <c r="S60" s="176">
        <v>42978</v>
      </c>
      <c r="T60" s="176">
        <v>42993</v>
      </c>
      <c r="U60" s="176">
        <v>43100</v>
      </c>
      <c r="V60" s="177" t="s">
        <v>555</v>
      </c>
      <c r="W60" s="178">
        <v>0</v>
      </c>
      <c r="X60" s="12"/>
      <c r="Y60" s="221"/>
    </row>
    <row r="61" spans="1:25" s="1" customFormat="1" ht="63.75" x14ac:dyDescent="0.25">
      <c r="A61" s="170" t="s">
        <v>215</v>
      </c>
      <c r="B61" s="170" t="s">
        <v>88</v>
      </c>
      <c r="C61" s="223" t="s">
        <v>141</v>
      </c>
      <c r="D61" s="173">
        <v>0</v>
      </c>
      <c r="E61" s="173">
        <v>50000</v>
      </c>
      <c r="F61" s="173">
        <v>27560</v>
      </c>
      <c r="G61" s="173">
        <v>510000</v>
      </c>
      <c r="H61" s="173"/>
      <c r="I61" s="173"/>
      <c r="J61" s="173">
        <f t="shared" si="2"/>
        <v>587560</v>
      </c>
      <c r="K61" s="173"/>
      <c r="L61" s="186">
        <v>2633.16</v>
      </c>
      <c r="M61" s="186">
        <v>27259.770000000004</v>
      </c>
      <c r="N61" s="186">
        <v>348192.32000000012</v>
      </c>
      <c r="O61" s="175">
        <v>38662</v>
      </c>
      <c r="P61" s="175">
        <v>29400</v>
      </c>
      <c r="Q61" s="176" t="s">
        <v>255</v>
      </c>
      <c r="R61" s="176">
        <v>41949</v>
      </c>
      <c r="S61" s="176">
        <v>42038</v>
      </c>
      <c r="T61" s="176">
        <v>42104</v>
      </c>
      <c r="U61" s="176">
        <v>42585</v>
      </c>
      <c r="V61" s="181" t="s">
        <v>310</v>
      </c>
      <c r="W61" s="180">
        <v>1</v>
      </c>
      <c r="X61" s="198"/>
      <c r="Y61" s="179"/>
    </row>
    <row r="62" spans="1:25" s="6" customFormat="1" ht="63.75" x14ac:dyDescent="0.25">
      <c r="A62" s="170" t="s">
        <v>89</v>
      </c>
      <c r="B62" s="170" t="s">
        <v>90</v>
      </c>
      <c r="C62" s="171" t="s">
        <v>141</v>
      </c>
      <c r="D62" s="172">
        <v>0</v>
      </c>
      <c r="E62" s="172"/>
      <c r="F62" s="172"/>
      <c r="G62" s="172">
        <v>309000</v>
      </c>
      <c r="H62" s="172">
        <v>473000</v>
      </c>
      <c r="I62" s="172"/>
      <c r="J62" s="173">
        <f t="shared" si="2"/>
        <v>782000</v>
      </c>
      <c r="K62" s="173"/>
      <c r="L62" s="174">
        <v>0</v>
      </c>
      <c r="M62" s="174">
        <v>0</v>
      </c>
      <c r="N62" s="174">
        <v>38686.30000000001</v>
      </c>
      <c r="O62" s="175">
        <v>74672</v>
      </c>
      <c r="P62" s="175">
        <v>318607</v>
      </c>
      <c r="Q62" s="176">
        <v>42360</v>
      </c>
      <c r="R62" s="176">
        <v>42538</v>
      </c>
      <c r="S62" s="176">
        <v>42646</v>
      </c>
      <c r="T62" s="176">
        <v>42660</v>
      </c>
      <c r="U62" s="176">
        <v>42855</v>
      </c>
      <c r="V62" s="177" t="s">
        <v>555</v>
      </c>
      <c r="W62" s="178">
        <v>0</v>
      </c>
      <c r="X62" s="12"/>
      <c r="Y62" s="187"/>
    </row>
    <row r="63" spans="1:25" s="4" customFormat="1" ht="51" x14ac:dyDescent="0.25">
      <c r="A63" s="170" t="s">
        <v>91</v>
      </c>
      <c r="B63" s="170" t="s">
        <v>268</v>
      </c>
      <c r="C63" s="170" t="s">
        <v>141</v>
      </c>
      <c r="D63" s="172">
        <v>0</v>
      </c>
      <c r="E63" s="172"/>
      <c r="F63" s="172"/>
      <c r="G63" s="172"/>
      <c r="H63" s="172">
        <v>780000</v>
      </c>
      <c r="I63" s="172"/>
      <c r="J63" s="173">
        <f t="shared" si="2"/>
        <v>780000</v>
      </c>
      <c r="K63" s="173">
        <v>565245.69999999995</v>
      </c>
      <c r="L63" s="174">
        <v>0</v>
      </c>
      <c r="M63" s="174">
        <v>0</v>
      </c>
      <c r="N63" s="174">
        <v>0</v>
      </c>
      <c r="O63" s="175">
        <v>15953</v>
      </c>
      <c r="P63" s="175">
        <v>405817</v>
      </c>
      <c r="Q63" s="176">
        <v>42855</v>
      </c>
      <c r="R63" s="176">
        <v>43039</v>
      </c>
      <c r="S63" s="176">
        <v>43079</v>
      </c>
      <c r="T63" s="176">
        <v>43084</v>
      </c>
      <c r="U63" s="176">
        <v>43251</v>
      </c>
      <c r="V63" s="177" t="s">
        <v>571</v>
      </c>
      <c r="W63" s="178">
        <v>0</v>
      </c>
      <c r="X63" s="181" t="s">
        <v>552</v>
      </c>
      <c r="Y63" s="177"/>
    </row>
    <row r="64" spans="1:25" s="1" customFormat="1" ht="51" x14ac:dyDescent="0.25">
      <c r="A64" s="170" t="s">
        <v>216</v>
      </c>
      <c r="B64" s="170" t="s">
        <v>267</v>
      </c>
      <c r="C64" s="222" t="s">
        <v>92</v>
      </c>
      <c r="D64" s="173">
        <v>0</v>
      </c>
      <c r="E64" s="173">
        <v>100000</v>
      </c>
      <c r="F64" s="173">
        <v>34358</v>
      </c>
      <c r="G64" s="173"/>
      <c r="H64" s="173">
        <v>700000</v>
      </c>
      <c r="I64" s="173"/>
      <c r="J64" s="173">
        <f t="shared" si="2"/>
        <v>834358</v>
      </c>
      <c r="K64" s="173"/>
      <c r="L64" s="186">
        <v>8623.5499999999993</v>
      </c>
      <c r="M64" s="186">
        <v>34357.96</v>
      </c>
      <c r="N64" s="186">
        <v>616214.41999999993</v>
      </c>
      <c r="O64" s="175">
        <v>8727</v>
      </c>
      <c r="P64" s="175">
        <v>0</v>
      </c>
      <c r="Q64" s="176" t="s">
        <v>255</v>
      </c>
      <c r="R64" s="176">
        <v>41949</v>
      </c>
      <c r="S64" s="176">
        <v>42038</v>
      </c>
      <c r="T64" s="176">
        <v>42093</v>
      </c>
      <c r="U64" s="176">
        <v>42391</v>
      </c>
      <c r="V64" s="181" t="s">
        <v>310</v>
      </c>
      <c r="W64" s="180">
        <v>1</v>
      </c>
      <c r="X64" s="183"/>
      <c r="Y64" s="187"/>
    </row>
    <row r="65" spans="1:25" s="1" customFormat="1" ht="63.75" x14ac:dyDescent="0.25">
      <c r="A65" s="170" t="s">
        <v>293</v>
      </c>
      <c r="B65" s="170" t="s">
        <v>90</v>
      </c>
      <c r="C65" s="222" t="s">
        <v>92</v>
      </c>
      <c r="D65" s="172">
        <v>0</v>
      </c>
      <c r="E65" s="172"/>
      <c r="F65" s="172"/>
      <c r="G65" s="172"/>
      <c r="H65" s="172">
        <v>536000</v>
      </c>
      <c r="I65" s="172"/>
      <c r="J65" s="173">
        <f t="shared" si="2"/>
        <v>536000</v>
      </c>
      <c r="K65" s="173"/>
      <c r="L65" s="174">
        <v>0</v>
      </c>
      <c r="M65" s="174">
        <v>0</v>
      </c>
      <c r="N65" s="174">
        <v>0</v>
      </c>
      <c r="O65" s="175">
        <v>15208</v>
      </c>
      <c r="P65" s="175">
        <v>304652</v>
      </c>
      <c r="Q65" s="176">
        <v>42697</v>
      </c>
      <c r="R65" s="176">
        <v>42886</v>
      </c>
      <c r="S65" s="176">
        <v>42947</v>
      </c>
      <c r="T65" s="176">
        <v>42948</v>
      </c>
      <c r="U65" s="176">
        <v>43100</v>
      </c>
      <c r="V65" s="177" t="s">
        <v>558</v>
      </c>
      <c r="W65" s="178">
        <v>0</v>
      </c>
      <c r="X65" s="12"/>
      <c r="Y65" s="221"/>
    </row>
    <row r="66" spans="1:25" s="4" customFormat="1" ht="63.75" x14ac:dyDescent="0.25">
      <c r="A66" s="170" t="s">
        <v>294</v>
      </c>
      <c r="B66" s="170" t="s">
        <v>562</v>
      </c>
      <c r="C66" s="224" t="s">
        <v>92</v>
      </c>
      <c r="D66" s="172">
        <v>0</v>
      </c>
      <c r="E66" s="172"/>
      <c r="F66" s="172"/>
      <c r="G66" s="172"/>
      <c r="H66" s="172"/>
      <c r="I66" s="172">
        <v>624000</v>
      </c>
      <c r="J66" s="173">
        <f t="shared" si="2"/>
        <v>624000</v>
      </c>
      <c r="K66" s="173">
        <v>2644200</v>
      </c>
      <c r="L66" s="174">
        <v>0</v>
      </c>
      <c r="M66" s="174">
        <v>0</v>
      </c>
      <c r="N66" s="174">
        <v>0</v>
      </c>
      <c r="O66" s="175">
        <v>16983</v>
      </c>
      <c r="P66" s="175">
        <v>593250</v>
      </c>
      <c r="Q66" s="176">
        <v>42855</v>
      </c>
      <c r="R66" s="176">
        <v>43039</v>
      </c>
      <c r="S66" s="176">
        <v>43079</v>
      </c>
      <c r="T66" s="176">
        <v>43084</v>
      </c>
      <c r="U66" s="176">
        <v>43343</v>
      </c>
      <c r="V66" s="177" t="s">
        <v>571</v>
      </c>
      <c r="W66" s="178">
        <v>0</v>
      </c>
      <c r="X66" s="181" t="s">
        <v>552</v>
      </c>
      <c r="Y66" s="177"/>
    </row>
    <row r="67" spans="1:25" s="4" customFormat="1" ht="51" x14ac:dyDescent="0.25">
      <c r="A67" s="170" t="s">
        <v>102</v>
      </c>
      <c r="B67" s="170" t="s">
        <v>194</v>
      </c>
      <c r="C67" s="224" t="s">
        <v>100</v>
      </c>
      <c r="D67" s="172">
        <v>0</v>
      </c>
      <c r="E67" s="172"/>
      <c r="F67" s="172"/>
      <c r="G67" s="172"/>
      <c r="H67" s="172">
        <v>804000</v>
      </c>
      <c r="I67" s="172"/>
      <c r="J67" s="173">
        <f t="shared" ref="J67:J86" si="3">SUM(E67:I67)-D67</f>
        <v>804000</v>
      </c>
      <c r="K67" s="173">
        <v>2059200</v>
      </c>
      <c r="L67" s="174">
        <v>0</v>
      </c>
      <c r="M67" s="174">
        <v>0</v>
      </c>
      <c r="N67" s="174">
        <v>0</v>
      </c>
      <c r="O67" s="175">
        <v>29440</v>
      </c>
      <c r="P67" s="175">
        <v>410667</v>
      </c>
      <c r="Q67" s="176">
        <v>42855</v>
      </c>
      <c r="R67" s="176">
        <v>43039</v>
      </c>
      <c r="S67" s="176">
        <v>43079</v>
      </c>
      <c r="T67" s="176">
        <v>43084</v>
      </c>
      <c r="U67" s="176">
        <v>43373</v>
      </c>
      <c r="V67" s="177" t="s">
        <v>571</v>
      </c>
      <c r="W67" s="178">
        <v>0</v>
      </c>
      <c r="X67" s="181" t="s">
        <v>552</v>
      </c>
      <c r="Y67" s="177"/>
    </row>
    <row r="68" spans="1:25" s="4" customFormat="1" ht="30" x14ac:dyDescent="0.25">
      <c r="A68" s="170" t="s">
        <v>239</v>
      </c>
      <c r="B68" s="170" t="s">
        <v>273</v>
      </c>
      <c r="C68" s="225" t="s">
        <v>79</v>
      </c>
      <c r="D68" s="172">
        <v>0</v>
      </c>
      <c r="E68" s="172"/>
      <c r="F68" s="172"/>
      <c r="G68" s="172">
        <v>295000</v>
      </c>
      <c r="H68" s="172"/>
      <c r="I68" s="172"/>
      <c r="J68" s="173">
        <f t="shared" si="3"/>
        <v>295000</v>
      </c>
      <c r="K68" s="173"/>
      <c r="L68" s="174">
        <v>3491.92</v>
      </c>
      <c r="M68" s="174">
        <v>0</v>
      </c>
      <c r="N68" s="174">
        <v>60.36</v>
      </c>
      <c r="O68" s="175">
        <v>27758</v>
      </c>
      <c r="P68" s="175">
        <v>393091</v>
      </c>
      <c r="Q68" s="176">
        <v>42506</v>
      </c>
      <c r="R68" s="176">
        <v>42607</v>
      </c>
      <c r="S68" s="176" t="s">
        <v>543</v>
      </c>
      <c r="T68" s="176">
        <v>42786</v>
      </c>
      <c r="U68" s="176">
        <v>42886</v>
      </c>
      <c r="V68" s="177" t="s">
        <v>555</v>
      </c>
      <c r="W68" s="178">
        <v>0</v>
      </c>
      <c r="X68" s="12"/>
      <c r="Y68" s="179"/>
    </row>
    <row r="69" spans="1:25" s="4" customFormat="1" ht="38.25" x14ac:dyDescent="0.25">
      <c r="A69" s="170" t="s">
        <v>29</v>
      </c>
      <c r="B69" s="170" t="s">
        <v>11</v>
      </c>
      <c r="C69" s="225" t="s">
        <v>68</v>
      </c>
      <c r="D69" s="173">
        <v>0</v>
      </c>
      <c r="E69" s="173">
        <v>250000</v>
      </c>
      <c r="F69" s="173"/>
      <c r="G69" s="173"/>
      <c r="H69" s="173"/>
      <c r="I69" s="173"/>
      <c r="J69" s="173">
        <f t="shared" si="3"/>
        <v>250000</v>
      </c>
      <c r="K69" s="173"/>
      <c r="L69" s="186">
        <v>121059.36</v>
      </c>
      <c r="M69" s="186">
        <v>12518.960000000005</v>
      </c>
      <c r="N69" s="186">
        <v>0</v>
      </c>
      <c r="O69" s="175">
        <v>0</v>
      </c>
      <c r="P69" s="175">
        <v>0</v>
      </c>
      <c r="Q69" s="176" t="s">
        <v>255</v>
      </c>
      <c r="R69" s="176" t="s">
        <v>255</v>
      </c>
      <c r="S69" s="176">
        <v>41513</v>
      </c>
      <c r="T69" s="176">
        <v>41470</v>
      </c>
      <c r="U69" s="176">
        <v>41828</v>
      </c>
      <c r="V69" s="181" t="s">
        <v>310</v>
      </c>
      <c r="W69" s="180">
        <v>1</v>
      </c>
      <c r="X69" s="183"/>
      <c r="Y69" s="193"/>
    </row>
    <row r="70" spans="1:25" s="4" customFormat="1" ht="30" x14ac:dyDescent="0.25">
      <c r="A70" s="170" t="s">
        <v>122</v>
      </c>
      <c r="B70" s="170" t="s">
        <v>123</v>
      </c>
      <c r="C70" s="225" t="s">
        <v>68</v>
      </c>
      <c r="D70" s="172">
        <v>0</v>
      </c>
      <c r="E70" s="172"/>
      <c r="F70" s="172"/>
      <c r="G70" s="172"/>
      <c r="H70" s="172"/>
      <c r="I70" s="172">
        <v>195000</v>
      </c>
      <c r="J70" s="173">
        <f t="shared" si="3"/>
        <v>195000</v>
      </c>
      <c r="K70" s="173"/>
      <c r="L70" s="174">
        <v>0</v>
      </c>
      <c r="M70" s="174">
        <v>0</v>
      </c>
      <c r="N70" s="174">
        <v>0</v>
      </c>
      <c r="O70" s="175">
        <v>0</v>
      </c>
      <c r="P70" s="175">
        <v>175000</v>
      </c>
      <c r="Q70" s="176">
        <v>42947</v>
      </c>
      <c r="R70" s="176">
        <v>42978</v>
      </c>
      <c r="S70" s="176" t="s">
        <v>544</v>
      </c>
      <c r="T70" s="176">
        <v>42993</v>
      </c>
      <c r="U70" s="176">
        <v>43100</v>
      </c>
      <c r="V70" s="181" t="s">
        <v>558</v>
      </c>
      <c r="W70" s="180">
        <v>0</v>
      </c>
      <c r="X70" s="181"/>
      <c r="Y70" s="182"/>
    </row>
    <row r="71" spans="1:25" s="4" customFormat="1" ht="22.5" customHeight="1" x14ac:dyDescent="0.25">
      <c r="A71" s="170" t="s">
        <v>212</v>
      </c>
      <c r="B71" s="226" t="s">
        <v>12</v>
      </c>
      <c r="C71" s="225" t="s">
        <v>68</v>
      </c>
      <c r="D71" s="173">
        <v>0</v>
      </c>
      <c r="E71" s="173">
        <v>100000</v>
      </c>
      <c r="F71" s="173">
        <v>140257</v>
      </c>
      <c r="G71" s="173"/>
      <c r="H71" s="173"/>
      <c r="I71" s="173"/>
      <c r="J71" s="173">
        <f t="shared" si="3"/>
        <v>240257</v>
      </c>
      <c r="K71" s="173"/>
      <c r="L71" s="186">
        <v>18951.939999999999</v>
      </c>
      <c r="M71" s="186">
        <v>140257.10000000003</v>
      </c>
      <c r="N71" s="186">
        <v>125925.5</v>
      </c>
      <c r="O71" s="175">
        <v>254740</v>
      </c>
      <c r="P71" s="175">
        <v>0</v>
      </c>
      <c r="Q71" s="176">
        <v>42360</v>
      </c>
      <c r="R71" s="176">
        <v>42389</v>
      </c>
      <c r="S71" s="176">
        <v>42429</v>
      </c>
      <c r="T71" s="176">
        <v>42431</v>
      </c>
      <c r="U71" s="176">
        <v>42720</v>
      </c>
      <c r="V71" s="181" t="s">
        <v>310</v>
      </c>
      <c r="W71" s="180">
        <v>1</v>
      </c>
      <c r="X71" s="184"/>
      <c r="Y71" s="221"/>
    </row>
    <row r="72" spans="1:25" s="4" customFormat="1" ht="22.5" customHeight="1" x14ac:dyDescent="0.25">
      <c r="A72" s="170" t="s">
        <v>30</v>
      </c>
      <c r="B72" s="170" t="s">
        <v>13</v>
      </c>
      <c r="C72" s="225" t="s">
        <v>67</v>
      </c>
      <c r="D72" s="173">
        <v>0</v>
      </c>
      <c r="E72" s="173">
        <v>125000</v>
      </c>
      <c r="F72" s="173"/>
      <c r="G72" s="173"/>
      <c r="H72" s="173"/>
      <c r="I72" s="173"/>
      <c r="J72" s="173">
        <f t="shared" si="3"/>
        <v>125000</v>
      </c>
      <c r="K72" s="173"/>
      <c r="L72" s="186">
        <v>436.1</v>
      </c>
      <c r="M72" s="186">
        <v>1895.1599999999999</v>
      </c>
      <c r="N72" s="186">
        <v>0</v>
      </c>
      <c r="O72" s="175">
        <v>5175</v>
      </c>
      <c r="P72" s="175">
        <v>126000</v>
      </c>
      <c r="Q72" s="176">
        <v>42855</v>
      </c>
      <c r="R72" s="176">
        <v>42947</v>
      </c>
      <c r="S72" s="176">
        <v>43008</v>
      </c>
      <c r="T72" s="176">
        <v>43023</v>
      </c>
      <c r="U72" s="176">
        <v>43100</v>
      </c>
      <c r="V72" s="170" t="s">
        <v>558</v>
      </c>
      <c r="W72" s="208">
        <v>0</v>
      </c>
      <c r="X72" s="12"/>
      <c r="Y72" s="221"/>
    </row>
    <row r="73" spans="1:25" s="4" customFormat="1" ht="22.5" customHeight="1" x14ac:dyDescent="0.25">
      <c r="A73" s="170" t="s">
        <v>236</v>
      </c>
      <c r="B73" s="170" t="s">
        <v>164</v>
      </c>
      <c r="C73" s="227" t="s">
        <v>160</v>
      </c>
      <c r="D73" s="172">
        <v>162162</v>
      </c>
      <c r="E73" s="172"/>
      <c r="F73" s="172">
        <v>52873</v>
      </c>
      <c r="G73" s="172"/>
      <c r="H73" s="172"/>
      <c r="I73" s="172"/>
      <c r="J73" s="173">
        <f t="shared" si="3"/>
        <v>-109289</v>
      </c>
      <c r="K73" s="173"/>
      <c r="L73" s="174">
        <v>0</v>
      </c>
      <c r="M73" s="174">
        <v>3659.76</v>
      </c>
      <c r="N73" s="174">
        <v>79683.569999999992</v>
      </c>
      <c r="O73" s="175">
        <v>41029</v>
      </c>
      <c r="P73" s="175">
        <v>0</v>
      </c>
      <c r="Q73" s="176" t="s">
        <v>255</v>
      </c>
      <c r="R73" s="176">
        <v>42074</v>
      </c>
      <c r="S73" s="176">
        <v>42152</v>
      </c>
      <c r="T73" s="176">
        <v>42191</v>
      </c>
      <c r="U73" s="176">
        <v>42505</v>
      </c>
      <c r="V73" s="181" t="s">
        <v>310</v>
      </c>
      <c r="W73" s="180">
        <v>1</v>
      </c>
      <c r="X73" s="183"/>
      <c r="Y73" s="179"/>
    </row>
    <row r="74" spans="1:25" s="4" customFormat="1" ht="22.5" customHeight="1" x14ac:dyDescent="0.25">
      <c r="A74" s="170" t="s">
        <v>187</v>
      </c>
      <c r="B74" s="170" t="s">
        <v>165</v>
      </c>
      <c r="C74" s="227" t="s">
        <v>160</v>
      </c>
      <c r="D74" s="172"/>
      <c r="E74" s="172"/>
      <c r="F74" s="172"/>
      <c r="G74" s="172"/>
      <c r="H74" s="172"/>
      <c r="I74" s="172"/>
      <c r="J74" s="173">
        <f t="shared" si="3"/>
        <v>0</v>
      </c>
      <c r="K74" s="173"/>
      <c r="L74" s="174">
        <v>252.96</v>
      </c>
      <c r="M74" s="174">
        <v>35123.43</v>
      </c>
      <c r="N74" s="174">
        <v>155074.86999999997</v>
      </c>
      <c r="O74" s="175">
        <v>34340</v>
      </c>
      <c r="P74" s="175">
        <v>0</v>
      </c>
      <c r="Q74" s="176" t="s">
        <v>255</v>
      </c>
      <c r="R74" s="176">
        <v>42074</v>
      </c>
      <c r="S74" s="176">
        <v>42152</v>
      </c>
      <c r="T74" s="176">
        <v>42191</v>
      </c>
      <c r="U74" s="176">
        <v>42505</v>
      </c>
      <c r="V74" s="181" t="s">
        <v>310</v>
      </c>
      <c r="W74" s="180">
        <v>1</v>
      </c>
      <c r="X74" s="183"/>
      <c r="Y74" s="179"/>
    </row>
    <row r="75" spans="1:25" s="4" customFormat="1" ht="22.5" customHeight="1" x14ac:dyDescent="0.25">
      <c r="A75" s="170" t="s">
        <v>188</v>
      </c>
      <c r="B75" s="170" t="s">
        <v>166</v>
      </c>
      <c r="C75" s="227" t="s">
        <v>161</v>
      </c>
      <c r="D75" s="172"/>
      <c r="E75" s="172"/>
      <c r="F75" s="172"/>
      <c r="G75" s="172"/>
      <c r="H75" s="172"/>
      <c r="I75" s="172"/>
      <c r="J75" s="173">
        <f t="shared" si="3"/>
        <v>0</v>
      </c>
      <c r="K75" s="173"/>
      <c r="L75" s="174">
        <v>0</v>
      </c>
      <c r="M75" s="174">
        <v>440.13</v>
      </c>
      <c r="N75" s="174">
        <v>17494.22</v>
      </c>
      <c r="O75" s="175">
        <v>885</v>
      </c>
      <c r="P75" s="175">
        <v>0</v>
      </c>
      <c r="Q75" s="176" t="s">
        <v>255</v>
      </c>
      <c r="R75" s="176">
        <v>42074</v>
      </c>
      <c r="S75" s="176">
        <v>42152</v>
      </c>
      <c r="T75" s="176">
        <v>42191</v>
      </c>
      <c r="U75" s="176">
        <v>42505</v>
      </c>
      <c r="V75" s="181" t="s">
        <v>310</v>
      </c>
      <c r="W75" s="180">
        <v>1</v>
      </c>
      <c r="X75" s="183"/>
      <c r="Y75" s="179"/>
    </row>
    <row r="76" spans="1:25" s="4" customFormat="1" ht="22.5" customHeight="1" x14ac:dyDescent="0.25">
      <c r="A76" s="170" t="s">
        <v>189</v>
      </c>
      <c r="B76" s="170" t="s">
        <v>167</v>
      </c>
      <c r="C76" s="227" t="s">
        <v>161</v>
      </c>
      <c r="D76" s="172"/>
      <c r="E76" s="172"/>
      <c r="F76" s="172"/>
      <c r="G76" s="172"/>
      <c r="H76" s="172"/>
      <c r="I76" s="172"/>
      <c r="J76" s="173">
        <f t="shared" si="3"/>
        <v>0</v>
      </c>
      <c r="K76" s="173"/>
      <c r="L76" s="174">
        <v>0</v>
      </c>
      <c r="M76" s="174">
        <v>0</v>
      </c>
      <c r="N76" s="174">
        <v>31197.869999999995</v>
      </c>
      <c r="O76" s="175">
        <v>3275</v>
      </c>
      <c r="P76" s="175">
        <v>0</v>
      </c>
      <c r="Q76" s="176" t="s">
        <v>255</v>
      </c>
      <c r="R76" s="176">
        <v>42074</v>
      </c>
      <c r="S76" s="176">
        <v>42152</v>
      </c>
      <c r="T76" s="176">
        <v>42191</v>
      </c>
      <c r="U76" s="176">
        <v>42505</v>
      </c>
      <c r="V76" s="181" t="s">
        <v>310</v>
      </c>
      <c r="W76" s="180">
        <v>1</v>
      </c>
      <c r="X76" s="183"/>
      <c r="Y76" s="179"/>
    </row>
    <row r="77" spans="1:25" s="4" customFormat="1" ht="22.5" customHeight="1" x14ac:dyDescent="0.25">
      <c r="A77" s="170" t="s">
        <v>190</v>
      </c>
      <c r="B77" s="170" t="s">
        <v>168</v>
      </c>
      <c r="C77" s="227" t="s">
        <v>162</v>
      </c>
      <c r="D77" s="172">
        <v>0</v>
      </c>
      <c r="E77" s="172"/>
      <c r="F77" s="172"/>
      <c r="G77" s="172">
        <v>447000</v>
      </c>
      <c r="H77" s="172"/>
      <c r="I77" s="172"/>
      <c r="J77" s="173">
        <f t="shared" si="3"/>
        <v>447000</v>
      </c>
      <c r="K77" s="173"/>
      <c r="L77" s="174">
        <v>189.72</v>
      </c>
      <c r="M77" s="174">
        <v>13649.240000000002</v>
      </c>
      <c r="N77" s="174">
        <v>57626.540000000008</v>
      </c>
      <c r="O77" s="175">
        <v>8908</v>
      </c>
      <c r="P77" s="175">
        <v>0</v>
      </c>
      <c r="Q77" s="176" t="s">
        <v>255</v>
      </c>
      <c r="R77" s="176">
        <v>42074</v>
      </c>
      <c r="S77" s="176">
        <v>42145</v>
      </c>
      <c r="T77" s="176">
        <v>42173</v>
      </c>
      <c r="U77" s="176">
        <v>42479</v>
      </c>
      <c r="V77" s="181" t="s">
        <v>310</v>
      </c>
      <c r="W77" s="180">
        <v>1</v>
      </c>
      <c r="X77" s="183"/>
      <c r="Y77" s="179"/>
    </row>
    <row r="78" spans="1:25" s="4" customFormat="1" ht="22.5" customHeight="1" x14ac:dyDescent="0.25">
      <c r="A78" s="170" t="s">
        <v>191</v>
      </c>
      <c r="B78" s="170" t="s">
        <v>169</v>
      </c>
      <c r="C78" s="228" t="s">
        <v>162</v>
      </c>
      <c r="D78" s="172"/>
      <c r="E78" s="172"/>
      <c r="F78" s="172"/>
      <c r="G78" s="172"/>
      <c r="H78" s="172"/>
      <c r="I78" s="172"/>
      <c r="J78" s="173">
        <f t="shared" si="3"/>
        <v>0</v>
      </c>
      <c r="K78" s="173"/>
      <c r="L78" s="174">
        <v>0</v>
      </c>
      <c r="M78" s="174">
        <v>0</v>
      </c>
      <c r="N78" s="174">
        <v>44869.09</v>
      </c>
      <c r="O78" s="175">
        <v>1620</v>
      </c>
      <c r="P78" s="175">
        <v>0</v>
      </c>
      <c r="Q78" s="176" t="s">
        <v>255</v>
      </c>
      <c r="R78" s="176">
        <v>42074</v>
      </c>
      <c r="S78" s="176">
        <v>42145</v>
      </c>
      <c r="T78" s="176">
        <v>42173</v>
      </c>
      <c r="U78" s="176">
        <v>42479</v>
      </c>
      <c r="V78" s="181" t="s">
        <v>310</v>
      </c>
      <c r="W78" s="180">
        <v>1</v>
      </c>
      <c r="X78" s="183"/>
      <c r="Y78" s="179"/>
    </row>
    <row r="79" spans="1:25" s="7" customFormat="1" ht="25.5" x14ac:dyDescent="0.25">
      <c r="A79" s="170" t="s">
        <v>192</v>
      </c>
      <c r="B79" s="170" t="s">
        <v>170</v>
      </c>
      <c r="C79" s="194" t="s">
        <v>163</v>
      </c>
      <c r="D79" s="172"/>
      <c r="E79" s="172"/>
      <c r="F79" s="172"/>
      <c r="G79" s="172"/>
      <c r="H79" s="172"/>
      <c r="I79" s="172"/>
      <c r="J79" s="173">
        <f t="shared" si="3"/>
        <v>0</v>
      </c>
      <c r="K79" s="173"/>
      <c r="L79" s="174">
        <v>0</v>
      </c>
      <c r="M79" s="174">
        <v>0</v>
      </c>
      <c r="N79" s="174">
        <v>61535.279999999992</v>
      </c>
      <c r="O79" s="175">
        <v>3251</v>
      </c>
      <c r="P79" s="175">
        <v>0</v>
      </c>
      <c r="Q79" s="176" t="s">
        <v>255</v>
      </c>
      <c r="R79" s="176">
        <v>42074</v>
      </c>
      <c r="S79" s="176">
        <v>42145</v>
      </c>
      <c r="T79" s="176">
        <v>42173</v>
      </c>
      <c r="U79" s="176">
        <v>42479</v>
      </c>
      <c r="V79" s="181" t="s">
        <v>310</v>
      </c>
      <c r="W79" s="180">
        <v>1</v>
      </c>
      <c r="X79" s="183"/>
      <c r="Y79" s="179"/>
    </row>
    <row r="80" spans="1:25" s="7" customFormat="1" ht="114.75" x14ac:dyDescent="0.25">
      <c r="A80" s="170" t="s">
        <v>33</v>
      </c>
      <c r="B80" s="170" t="s">
        <v>18</v>
      </c>
      <c r="C80" s="184" t="s">
        <v>282</v>
      </c>
      <c r="D80" s="173">
        <v>0</v>
      </c>
      <c r="E80" s="173">
        <v>170000</v>
      </c>
      <c r="F80" s="173"/>
      <c r="G80" s="173"/>
      <c r="H80" s="173"/>
      <c r="I80" s="173"/>
      <c r="J80" s="173">
        <f t="shared" si="3"/>
        <v>170000</v>
      </c>
      <c r="K80" s="173"/>
      <c r="L80" s="186">
        <v>0</v>
      </c>
      <c r="M80" s="186">
        <v>154924.54999999999</v>
      </c>
      <c r="N80" s="186">
        <v>87526.49</v>
      </c>
      <c r="O80" s="175">
        <v>68128</v>
      </c>
      <c r="P80" s="175">
        <v>0</v>
      </c>
      <c r="Q80" s="176" t="s">
        <v>255</v>
      </c>
      <c r="R80" s="176" t="s">
        <v>255</v>
      </c>
      <c r="S80" s="176" t="s">
        <v>184</v>
      </c>
      <c r="T80" s="176">
        <v>41275</v>
      </c>
      <c r="U80" s="176">
        <v>43100</v>
      </c>
      <c r="V80" s="177" t="s">
        <v>559</v>
      </c>
      <c r="W80" s="178"/>
      <c r="X80" s="12"/>
      <c r="Y80" s="187" t="s">
        <v>488</v>
      </c>
    </row>
    <row r="81" spans="1:25" ht="60" x14ac:dyDescent="0.25">
      <c r="A81" s="170" t="s">
        <v>34</v>
      </c>
      <c r="B81" s="170" t="s">
        <v>271</v>
      </c>
      <c r="C81" s="171" t="s">
        <v>140</v>
      </c>
      <c r="D81" s="173">
        <v>0</v>
      </c>
      <c r="E81" s="173">
        <v>240000</v>
      </c>
      <c r="F81" s="173"/>
      <c r="G81" s="173"/>
      <c r="H81" s="173"/>
      <c r="I81" s="173"/>
      <c r="J81" s="173">
        <f t="shared" si="3"/>
        <v>240000</v>
      </c>
      <c r="K81" s="173"/>
      <c r="L81" s="186">
        <v>167394.93</v>
      </c>
      <c r="M81" s="186">
        <v>18119.320000000003</v>
      </c>
      <c r="N81" s="186">
        <v>0</v>
      </c>
      <c r="O81" s="175">
        <v>0</v>
      </c>
      <c r="P81" s="175">
        <v>0</v>
      </c>
      <c r="Q81" s="176" t="s">
        <v>255</v>
      </c>
      <c r="R81" s="176">
        <v>40620</v>
      </c>
      <c r="S81" s="176">
        <v>41130</v>
      </c>
      <c r="T81" s="176" t="s">
        <v>180</v>
      </c>
      <c r="U81" s="176" t="s">
        <v>181</v>
      </c>
      <c r="V81" s="181" t="s">
        <v>310</v>
      </c>
      <c r="W81" s="180">
        <v>1</v>
      </c>
      <c r="X81" s="183"/>
      <c r="Y81" s="193"/>
    </row>
    <row r="82" spans="1:25" s="1" customFormat="1" ht="38.25" x14ac:dyDescent="0.25">
      <c r="A82" s="170" t="s">
        <v>81</v>
      </c>
      <c r="B82" s="170" t="s">
        <v>82</v>
      </c>
      <c r="C82" s="184" t="s">
        <v>83</v>
      </c>
      <c r="D82" s="172">
        <v>220847</v>
      </c>
      <c r="E82" s="172"/>
      <c r="F82" s="172"/>
      <c r="G82" s="172"/>
      <c r="H82" s="172">
        <v>61439</v>
      </c>
      <c r="I82" s="172"/>
      <c r="J82" s="173">
        <f t="shared" si="3"/>
        <v>-159408</v>
      </c>
      <c r="K82" s="173"/>
      <c r="L82" s="174">
        <v>0</v>
      </c>
      <c r="M82" s="174">
        <v>0</v>
      </c>
      <c r="N82" s="174">
        <v>0</v>
      </c>
      <c r="O82" s="175">
        <v>41313</v>
      </c>
      <c r="P82" s="175">
        <v>695875</v>
      </c>
      <c r="Q82" s="176">
        <v>42583</v>
      </c>
      <c r="R82" s="176">
        <v>42697</v>
      </c>
      <c r="S82" s="176">
        <v>42790</v>
      </c>
      <c r="T82" s="176">
        <v>42824</v>
      </c>
      <c r="U82" s="176">
        <v>43039</v>
      </c>
      <c r="V82" s="177" t="s">
        <v>555</v>
      </c>
      <c r="W82" s="178">
        <v>0</v>
      </c>
      <c r="X82" s="12"/>
      <c r="Y82" s="182"/>
    </row>
    <row r="83" spans="1:25" s="4" customFormat="1" ht="51" x14ac:dyDescent="0.25">
      <c r="A83" s="170" t="s">
        <v>124</v>
      </c>
      <c r="B83" s="170" t="s">
        <v>126</v>
      </c>
      <c r="C83" s="222" t="s">
        <v>125</v>
      </c>
      <c r="D83" s="172">
        <v>0</v>
      </c>
      <c r="E83" s="172"/>
      <c r="F83" s="172"/>
      <c r="G83" s="172"/>
      <c r="H83" s="172"/>
      <c r="I83" s="172">
        <v>212000</v>
      </c>
      <c r="J83" s="173">
        <f t="shared" si="3"/>
        <v>212000</v>
      </c>
      <c r="K83" s="173">
        <v>238680</v>
      </c>
      <c r="L83" s="174">
        <v>0</v>
      </c>
      <c r="M83" s="174">
        <v>0</v>
      </c>
      <c r="N83" s="174">
        <v>0</v>
      </c>
      <c r="O83" s="175">
        <v>0</v>
      </c>
      <c r="P83" s="175">
        <v>140000</v>
      </c>
      <c r="Q83" s="176">
        <v>42978</v>
      </c>
      <c r="R83" s="176">
        <v>43159</v>
      </c>
      <c r="S83" s="176">
        <v>43220</v>
      </c>
      <c r="T83" s="176">
        <v>43235</v>
      </c>
      <c r="U83" s="176">
        <v>43343</v>
      </c>
      <c r="V83" s="177" t="s">
        <v>571</v>
      </c>
      <c r="W83" s="180">
        <v>0</v>
      </c>
      <c r="X83" s="181" t="s">
        <v>552</v>
      </c>
      <c r="Y83" s="182"/>
    </row>
    <row r="84" spans="1:25" ht="51" x14ac:dyDescent="0.25">
      <c r="A84" s="170" t="s">
        <v>56</v>
      </c>
      <c r="B84" s="170" t="s">
        <v>55</v>
      </c>
      <c r="C84" s="171" t="s">
        <v>65</v>
      </c>
      <c r="D84" s="172">
        <v>0</v>
      </c>
      <c r="E84" s="172"/>
      <c r="F84" s="172"/>
      <c r="G84" s="172">
        <v>300000</v>
      </c>
      <c r="H84" s="172"/>
      <c r="I84" s="172"/>
      <c r="J84" s="173">
        <f t="shared" si="3"/>
        <v>300000</v>
      </c>
      <c r="K84" s="173"/>
      <c r="L84" s="174">
        <v>0</v>
      </c>
      <c r="M84" s="174">
        <v>18855.07</v>
      </c>
      <c r="N84" s="174">
        <v>220488.70999999993</v>
      </c>
      <c r="O84" s="175">
        <v>71680</v>
      </c>
      <c r="P84" s="175">
        <v>0</v>
      </c>
      <c r="Q84" s="176">
        <v>42040</v>
      </c>
      <c r="R84" s="176">
        <v>42061</v>
      </c>
      <c r="S84" s="176">
        <v>42145</v>
      </c>
      <c r="T84" s="176">
        <v>42184</v>
      </c>
      <c r="U84" s="176">
        <v>42396</v>
      </c>
      <c r="V84" s="181" t="s">
        <v>310</v>
      </c>
      <c r="W84" s="180">
        <v>1</v>
      </c>
      <c r="X84" s="183"/>
      <c r="Y84" s="187" t="s">
        <v>587</v>
      </c>
    </row>
    <row r="85" spans="1:25" s="4" customFormat="1" ht="30" x14ac:dyDescent="0.25">
      <c r="A85" s="170" t="s">
        <v>537</v>
      </c>
      <c r="B85" s="170" t="s">
        <v>526</v>
      </c>
      <c r="C85" s="222" t="s">
        <v>527</v>
      </c>
      <c r="D85" s="172"/>
      <c r="E85" s="172"/>
      <c r="F85" s="172"/>
      <c r="G85" s="172"/>
      <c r="H85" s="172"/>
      <c r="I85" s="172">
        <v>183000</v>
      </c>
      <c r="J85" s="173">
        <f t="shared" si="3"/>
        <v>183000</v>
      </c>
      <c r="K85" s="173"/>
      <c r="L85" s="192">
        <v>0</v>
      </c>
      <c r="M85" s="192">
        <v>0</v>
      </c>
      <c r="N85" s="192">
        <v>0</v>
      </c>
      <c r="O85" s="175">
        <v>0</v>
      </c>
      <c r="P85" s="175">
        <v>126000</v>
      </c>
      <c r="Q85" s="176">
        <v>42855</v>
      </c>
      <c r="R85" s="176">
        <v>42886</v>
      </c>
      <c r="S85" s="176" t="s">
        <v>544</v>
      </c>
      <c r="T85" s="176">
        <v>42887</v>
      </c>
      <c r="U85" s="176">
        <v>43008</v>
      </c>
      <c r="V85" s="181" t="s">
        <v>558</v>
      </c>
      <c r="W85" s="180"/>
      <c r="X85" s="181" t="s">
        <v>539</v>
      </c>
      <c r="Y85" s="177"/>
    </row>
    <row r="86" spans="1:25" s="4" customFormat="1" ht="30" x14ac:dyDescent="0.25">
      <c r="A86" s="170" t="s">
        <v>538</v>
      </c>
      <c r="B86" s="170" t="s">
        <v>529</v>
      </c>
      <c r="C86" s="222" t="s">
        <v>530</v>
      </c>
      <c r="D86" s="172"/>
      <c r="E86" s="172"/>
      <c r="F86" s="172"/>
      <c r="G86" s="172"/>
      <c r="H86" s="172"/>
      <c r="I86" s="172">
        <v>216000</v>
      </c>
      <c r="J86" s="173">
        <f t="shared" si="3"/>
        <v>216000</v>
      </c>
      <c r="K86" s="173"/>
      <c r="L86" s="192">
        <v>0</v>
      </c>
      <c r="M86" s="192">
        <v>0</v>
      </c>
      <c r="N86" s="192">
        <v>0</v>
      </c>
      <c r="O86" s="175">
        <v>0</v>
      </c>
      <c r="P86" s="175">
        <v>151200</v>
      </c>
      <c r="Q86" s="176">
        <v>42855</v>
      </c>
      <c r="R86" s="176">
        <v>42886</v>
      </c>
      <c r="S86" s="176" t="s">
        <v>544</v>
      </c>
      <c r="T86" s="176">
        <v>42901</v>
      </c>
      <c r="U86" s="176">
        <v>42978</v>
      </c>
      <c r="V86" s="181" t="s">
        <v>558</v>
      </c>
      <c r="W86" s="180"/>
      <c r="X86" s="181" t="s">
        <v>539</v>
      </c>
      <c r="Y86" s="177"/>
    </row>
    <row r="87" spans="1:25" s="1" customFormat="1" ht="30" x14ac:dyDescent="0.25">
      <c r="A87" s="170" t="s">
        <v>547</v>
      </c>
      <c r="B87" s="170" t="s">
        <v>548</v>
      </c>
      <c r="C87" s="171" t="s">
        <v>160</v>
      </c>
      <c r="D87" s="172"/>
      <c r="E87" s="172"/>
      <c r="F87" s="172"/>
      <c r="G87" s="172"/>
      <c r="H87" s="172"/>
      <c r="I87" s="172"/>
      <c r="J87" s="173"/>
      <c r="K87" s="173"/>
      <c r="L87" s="192">
        <v>0</v>
      </c>
      <c r="M87" s="192">
        <v>0</v>
      </c>
      <c r="N87" s="192">
        <v>0</v>
      </c>
      <c r="O87" s="175">
        <v>0</v>
      </c>
      <c r="P87" s="175">
        <v>85800</v>
      </c>
      <c r="Q87" s="176">
        <v>42926</v>
      </c>
      <c r="R87" s="176">
        <v>43039</v>
      </c>
      <c r="S87" s="176" t="s">
        <v>544</v>
      </c>
      <c r="T87" s="176">
        <v>43040</v>
      </c>
      <c r="U87" s="176">
        <v>43100</v>
      </c>
      <c r="V87" s="181" t="s">
        <v>558</v>
      </c>
      <c r="W87" s="181"/>
      <c r="X87" s="181" t="s">
        <v>539</v>
      </c>
      <c r="Y87" s="177"/>
    </row>
    <row r="88" spans="1:25" s="4" customFormat="1" ht="38.25" x14ac:dyDescent="0.25">
      <c r="A88" s="170" t="s">
        <v>63</v>
      </c>
      <c r="B88" s="170" t="s">
        <v>62</v>
      </c>
      <c r="C88" s="222" t="s">
        <v>77</v>
      </c>
      <c r="D88" s="172">
        <v>0</v>
      </c>
      <c r="E88" s="172"/>
      <c r="F88" s="172"/>
      <c r="G88" s="172">
        <v>134000</v>
      </c>
      <c r="H88" s="172"/>
      <c r="I88" s="172"/>
      <c r="J88" s="173">
        <f t="shared" ref="J88:J101" si="4">SUM(E88:I88)-D88</f>
        <v>134000</v>
      </c>
      <c r="K88" s="173"/>
      <c r="L88" s="174">
        <v>2723</v>
      </c>
      <c r="M88" s="174">
        <v>1017.26</v>
      </c>
      <c r="N88" s="174">
        <v>30925.820000000007</v>
      </c>
      <c r="O88" s="175">
        <v>348911</v>
      </c>
      <c r="P88" s="175">
        <v>0</v>
      </c>
      <c r="Q88" s="176">
        <v>42279</v>
      </c>
      <c r="R88" s="176">
        <v>42424</v>
      </c>
      <c r="S88" s="176">
        <v>42468</v>
      </c>
      <c r="T88" s="176">
        <v>42527</v>
      </c>
      <c r="U88" s="176">
        <v>42723</v>
      </c>
      <c r="V88" s="181" t="s">
        <v>310</v>
      </c>
      <c r="W88" s="180">
        <v>1</v>
      </c>
      <c r="X88" s="184"/>
      <c r="Y88" s="179"/>
    </row>
    <row r="89" spans="1:25" s="4" customFormat="1" ht="30" customHeight="1" x14ac:dyDescent="0.25">
      <c r="A89" s="170" t="s">
        <v>46</v>
      </c>
      <c r="B89" s="170" t="s">
        <v>270</v>
      </c>
      <c r="C89" s="222" t="s">
        <v>64</v>
      </c>
      <c r="D89" s="172">
        <v>131757</v>
      </c>
      <c r="E89" s="172"/>
      <c r="F89" s="172">
        <v>66178</v>
      </c>
      <c r="G89" s="172"/>
      <c r="H89" s="172"/>
      <c r="I89" s="172"/>
      <c r="J89" s="173">
        <f t="shared" si="4"/>
        <v>-65579</v>
      </c>
      <c r="K89" s="173"/>
      <c r="L89" s="174">
        <v>12964.51</v>
      </c>
      <c r="M89" s="174">
        <v>66177.67</v>
      </c>
      <c r="N89" s="174">
        <v>315039.90999999974</v>
      </c>
      <c r="O89" s="175">
        <v>336445</v>
      </c>
      <c r="P89" s="175">
        <v>0</v>
      </c>
      <c r="Q89" s="176" t="s">
        <v>255</v>
      </c>
      <c r="R89" s="176">
        <v>42095</v>
      </c>
      <c r="S89" s="176">
        <v>42191</v>
      </c>
      <c r="T89" s="176">
        <v>42205</v>
      </c>
      <c r="U89" s="176">
        <v>42563</v>
      </c>
      <c r="V89" s="181" t="s">
        <v>310</v>
      </c>
      <c r="W89" s="180">
        <v>1</v>
      </c>
      <c r="X89" s="184"/>
      <c r="Y89" s="182"/>
    </row>
    <row r="90" spans="1:25" s="4" customFormat="1" ht="34.5" customHeight="1" x14ac:dyDescent="0.25">
      <c r="A90" s="170" t="s">
        <v>290</v>
      </c>
      <c r="B90" s="206" t="s">
        <v>176</v>
      </c>
      <c r="C90" s="229" t="s">
        <v>112</v>
      </c>
      <c r="D90" s="214"/>
      <c r="E90" s="214"/>
      <c r="F90" s="214"/>
      <c r="G90" s="214"/>
      <c r="H90" s="214"/>
      <c r="I90" s="214"/>
      <c r="J90" s="173">
        <f t="shared" si="4"/>
        <v>0</v>
      </c>
      <c r="K90" s="173"/>
      <c r="L90" s="174">
        <v>0</v>
      </c>
      <c r="M90" s="174">
        <v>0</v>
      </c>
      <c r="N90" s="174">
        <v>0</v>
      </c>
      <c r="O90" s="175">
        <v>176026</v>
      </c>
      <c r="P90" s="175">
        <v>320804</v>
      </c>
      <c r="Q90" s="176">
        <v>42454</v>
      </c>
      <c r="R90" s="176">
        <v>42570</v>
      </c>
      <c r="S90" s="176">
        <v>42646</v>
      </c>
      <c r="T90" s="176">
        <v>42681</v>
      </c>
      <c r="U90" s="176">
        <v>42916</v>
      </c>
      <c r="V90" s="177" t="s">
        <v>555</v>
      </c>
      <c r="W90" s="178">
        <v>0.36</v>
      </c>
      <c r="X90" s="12"/>
      <c r="Y90" s="182"/>
    </row>
    <row r="91" spans="1:25" s="1" customFormat="1" ht="30" x14ac:dyDescent="0.25">
      <c r="A91" s="170" t="s">
        <v>209</v>
      </c>
      <c r="B91" s="170" t="s">
        <v>10</v>
      </c>
      <c r="C91" s="171" t="s">
        <v>135</v>
      </c>
      <c r="D91" s="173">
        <v>0</v>
      </c>
      <c r="E91" s="173">
        <v>30000</v>
      </c>
      <c r="F91" s="173"/>
      <c r="G91" s="173">
        <v>105300</v>
      </c>
      <c r="H91" s="173"/>
      <c r="I91" s="173"/>
      <c r="J91" s="173">
        <f t="shared" si="4"/>
        <v>135300</v>
      </c>
      <c r="K91" s="173"/>
      <c r="L91" s="186">
        <v>218.05</v>
      </c>
      <c r="M91" s="186">
        <v>0</v>
      </c>
      <c r="N91" s="186">
        <v>97226.180000000022</v>
      </c>
      <c r="O91" s="175">
        <v>24263</v>
      </c>
      <c r="P91" s="175">
        <v>0</v>
      </c>
      <c r="Q91" s="176">
        <v>42272</v>
      </c>
      <c r="R91" s="176" t="s">
        <v>203</v>
      </c>
      <c r="S91" s="176" t="s">
        <v>204</v>
      </c>
      <c r="T91" s="176">
        <v>42341</v>
      </c>
      <c r="U91" s="176">
        <v>42398</v>
      </c>
      <c r="V91" s="177" t="s">
        <v>310</v>
      </c>
      <c r="W91" s="180">
        <v>1</v>
      </c>
      <c r="X91" s="198"/>
      <c r="Y91" s="187"/>
    </row>
    <row r="92" spans="1:25" s="4" customFormat="1" ht="25.5" x14ac:dyDescent="0.25">
      <c r="A92" s="170" t="s">
        <v>31</v>
      </c>
      <c r="B92" s="170" t="s">
        <v>14</v>
      </c>
      <c r="C92" s="225" t="s">
        <v>134</v>
      </c>
      <c r="D92" s="173">
        <v>0</v>
      </c>
      <c r="E92" s="173">
        <v>150000</v>
      </c>
      <c r="F92" s="173"/>
      <c r="G92" s="173"/>
      <c r="H92" s="173"/>
      <c r="I92" s="173"/>
      <c r="J92" s="173">
        <f t="shared" si="4"/>
        <v>150000</v>
      </c>
      <c r="K92" s="173"/>
      <c r="L92" s="186">
        <v>82987.539999999994</v>
      </c>
      <c r="M92" s="186">
        <v>13065.28</v>
      </c>
      <c r="N92" s="186">
        <v>-1.1368683772161603E-13</v>
      </c>
      <c r="O92" s="175">
        <v>0</v>
      </c>
      <c r="P92" s="175">
        <v>0</v>
      </c>
      <c r="Q92" s="176" t="s">
        <v>255</v>
      </c>
      <c r="R92" s="176">
        <v>41409</v>
      </c>
      <c r="S92" s="176">
        <v>0</v>
      </c>
      <c r="T92" s="176">
        <v>41467</v>
      </c>
      <c r="U92" s="176">
        <v>41961</v>
      </c>
      <c r="V92" s="181" t="s">
        <v>310</v>
      </c>
      <c r="W92" s="180">
        <v>1</v>
      </c>
      <c r="X92" s="183"/>
      <c r="Y92" s="193"/>
    </row>
    <row r="93" spans="1:25" s="4" customFormat="1" ht="51" x14ac:dyDescent="0.25">
      <c r="A93" s="170" t="s">
        <v>48</v>
      </c>
      <c r="B93" s="170" t="s">
        <v>47</v>
      </c>
      <c r="C93" s="222" t="s">
        <v>108</v>
      </c>
      <c r="D93" s="172">
        <v>0</v>
      </c>
      <c r="E93" s="172"/>
      <c r="F93" s="172"/>
      <c r="G93" s="172">
        <v>507000</v>
      </c>
      <c r="H93" s="172"/>
      <c r="I93" s="172"/>
      <c r="J93" s="173">
        <f t="shared" si="4"/>
        <v>507000</v>
      </c>
      <c r="K93" s="173"/>
      <c r="L93" s="174">
        <v>3003.35</v>
      </c>
      <c r="M93" s="174">
        <v>26843.98</v>
      </c>
      <c r="N93" s="174">
        <v>463739.86999999959</v>
      </c>
      <c r="O93" s="175">
        <v>45160</v>
      </c>
      <c r="P93" s="175">
        <v>0</v>
      </c>
      <c r="Q93" s="176" t="s">
        <v>255</v>
      </c>
      <c r="R93" s="176">
        <v>41914</v>
      </c>
      <c r="S93" s="176">
        <v>42020</v>
      </c>
      <c r="T93" s="176">
        <v>42051</v>
      </c>
      <c r="U93" s="176">
        <v>42503</v>
      </c>
      <c r="V93" s="181" t="s">
        <v>310</v>
      </c>
      <c r="W93" s="180">
        <v>1</v>
      </c>
      <c r="X93" s="183"/>
      <c r="Y93" s="179"/>
    </row>
    <row r="94" spans="1:25" s="4" customFormat="1" ht="25.5" x14ac:dyDescent="0.25">
      <c r="A94" s="170" t="s">
        <v>32</v>
      </c>
      <c r="B94" s="170" t="s">
        <v>16</v>
      </c>
      <c r="C94" s="222" t="s">
        <v>139</v>
      </c>
      <c r="D94" s="173">
        <v>0</v>
      </c>
      <c r="E94" s="173">
        <v>63000</v>
      </c>
      <c r="F94" s="173"/>
      <c r="G94" s="173"/>
      <c r="H94" s="173"/>
      <c r="I94" s="173"/>
      <c r="J94" s="173">
        <f t="shared" si="4"/>
        <v>63000</v>
      </c>
      <c r="K94" s="173"/>
      <c r="L94" s="186">
        <v>10548.65</v>
      </c>
      <c r="M94" s="186">
        <v>38065.679999999993</v>
      </c>
      <c r="N94" s="186">
        <v>1.5987211554602254E-12</v>
      </c>
      <c r="O94" s="175">
        <v>0</v>
      </c>
      <c r="P94" s="175">
        <v>0</v>
      </c>
      <c r="Q94" s="176" t="s">
        <v>255</v>
      </c>
      <c r="R94" s="176" t="s">
        <v>255</v>
      </c>
      <c r="S94" s="176">
        <v>41821</v>
      </c>
      <c r="T94" s="176">
        <v>41834</v>
      </c>
      <c r="U94" s="176">
        <v>41843</v>
      </c>
      <c r="V94" s="181" t="s">
        <v>310</v>
      </c>
      <c r="W94" s="180">
        <v>1</v>
      </c>
      <c r="X94" s="183"/>
      <c r="Y94" s="193"/>
    </row>
    <row r="95" spans="1:25" s="4" customFormat="1" ht="38.25" x14ac:dyDescent="0.25">
      <c r="A95" s="170" t="s">
        <v>35</v>
      </c>
      <c r="B95" s="170" t="s">
        <v>19</v>
      </c>
      <c r="C95" s="230" t="s">
        <v>146</v>
      </c>
      <c r="D95" s="173">
        <v>0</v>
      </c>
      <c r="E95" s="173">
        <v>140000</v>
      </c>
      <c r="F95" s="173"/>
      <c r="G95" s="173"/>
      <c r="H95" s="173"/>
      <c r="I95" s="173"/>
      <c r="J95" s="173">
        <f t="shared" si="4"/>
        <v>140000</v>
      </c>
      <c r="K95" s="173"/>
      <c r="L95" s="186">
        <v>98755.47</v>
      </c>
      <c r="M95" s="186">
        <v>0</v>
      </c>
      <c r="N95" s="186">
        <v>0</v>
      </c>
      <c r="O95" s="175">
        <v>0</v>
      </c>
      <c r="P95" s="175">
        <v>0</v>
      </c>
      <c r="Q95" s="176" t="s">
        <v>255</v>
      </c>
      <c r="R95" s="176" t="s">
        <v>182</v>
      </c>
      <c r="S95" s="176">
        <v>41354</v>
      </c>
      <c r="T95" s="176">
        <v>41386</v>
      </c>
      <c r="U95" s="176">
        <v>41471</v>
      </c>
      <c r="V95" s="181" t="s">
        <v>310</v>
      </c>
      <c r="W95" s="180">
        <v>1</v>
      </c>
      <c r="X95" s="183"/>
      <c r="Y95" s="193"/>
    </row>
    <row r="96" spans="1:25" s="4" customFormat="1" ht="25.5" x14ac:dyDescent="0.25">
      <c r="A96" s="170" t="s">
        <v>54</v>
      </c>
      <c r="B96" s="170" t="s">
        <v>53</v>
      </c>
      <c r="C96" s="231" t="s">
        <v>155</v>
      </c>
      <c r="D96" s="172">
        <v>0</v>
      </c>
      <c r="E96" s="172"/>
      <c r="F96" s="172"/>
      <c r="G96" s="172">
        <v>134000</v>
      </c>
      <c r="H96" s="172"/>
      <c r="I96" s="172"/>
      <c r="J96" s="173">
        <f t="shared" si="4"/>
        <v>134000</v>
      </c>
      <c r="K96" s="173"/>
      <c r="L96" s="174">
        <v>186.9</v>
      </c>
      <c r="M96" s="174">
        <v>23060.33</v>
      </c>
      <c r="N96" s="174">
        <v>199999.76999999993</v>
      </c>
      <c r="O96" s="175">
        <v>20000</v>
      </c>
      <c r="P96" s="175">
        <v>0</v>
      </c>
      <c r="Q96" s="176" t="s">
        <v>255</v>
      </c>
      <c r="R96" s="176">
        <v>41885</v>
      </c>
      <c r="S96" s="176">
        <v>41967</v>
      </c>
      <c r="T96" s="176">
        <v>41984</v>
      </c>
      <c r="U96" s="176">
        <v>42123</v>
      </c>
      <c r="V96" s="181" t="s">
        <v>310</v>
      </c>
      <c r="W96" s="180">
        <v>1</v>
      </c>
      <c r="X96" s="212"/>
      <c r="Y96" s="179"/>
    </row>
    <row r="97" spans="1:25" s="4" customFormat="1" ht="30" x14ac:dyDescent="0.25">
      <c r="A97" s="170" t="s">
        <v>128</v>
      </c>
      <c r="B97" s="170" t="s">
        <v>129</v>
      </c>
      <c r="C97" s="230" t="s">
        <v>127</v>
      </c>
      <c r="D97" s="172">
        <v>0</v>
      </c>
      <c r="E97" s="172"/>
      <c r="F97" s="172"/>
      <c r="G97" s="172"/>
      <c r="H97" s="172"/>
      <c r="I97" s="172">
        <v>58500</v>
      </c>
      <c r="J97" s="173">
        <f t="shared" si="4"/>
        <v>58500</v>
      </c>
      <c r="K97" s="173"/>
      <c r="L97" s="174">
        <v>0</v>
      </c>
      <c r="M97" s="174">
        <v>0</v>
      </c>
      <c r="N97" s="174">
        <v>0</v>
      </c>
      <c r="O97" s="175">
        <v>0</v>
      </c>
      <c r="P97" s="175">
        <v>52500</v>
      </c>
      <c r="Q97" s="176">
        <v>42947</v>
      </c>
      <c r="R97" s="176">
        <v>43008</v>
      </c>
      <c r="S97" s="176" t="s">
        <v>544</v>
      </c>
      <c r="T97" s="176">
        <v>43018</v>
      </c>
      <c r="U97" s="176">
        <v>43100</v>
      </c>
      <c r="V97" s="177" t="s">
        <v>558</v>
      </c>
      <c r="W97" s="178">
        <v>0</v>
      </c>
      <c r="X97" s="12"/>
      <c r="Y97" s="177"/>
    </row>
    <row r="98" spans="1:25" s="4" customFormat="1" ht="38.25" x14ac:dyDescent="0.25">
      <c r="A98" s="170" t="s">
        <v>536</v>
      </c>
      <c r="B98" s="170" t="s">
        <v>531</v>
      </c>
      <c r="C98" s="230" t="s">
        <v>152</v>
      </c>
      <c r="D98" s="172"/>
      <c r="E98" s="172"/>
      <c r="F98" s="172"/>
      <c r="G98" s="172"/>
      <c r="H98" s="172"/>
      <c r="I98" s="172">
        <v>248793.7</v>
      </c>
      <c r="J98" s="173">
        <f t="shared" si="4"/>
        <v>248793.7</v>
      </c>
      <c r="K98" s="173"/>
      <c r="L98" s="174">
        <v>0</v>
      </c>
      <c r="M98" s="174">
        <v>0</v>
      </c>
      <c r="N98" s="174">
        <v>0</v>
      </c>
      <c r="O98" s="175">
        <v>0</v>
      </c>
      <c r="P98" s="175">
        <v>130271</v>
      </c>
      <c r="Q98" s="176">
        <v>42698</v>
      </c>
      <c r="R98" s="176">
        <v>42978</v>
      </c>
      <c r="S98" s="176">
        <v>43039</v>
      </c>
      <c r="T98" s="176">
        <v>43049</v>
      </c>
      <c r="U98" s="176">
        <v>43100</v>
      </c>
      <c r="V98" s="181" t="s">
        <v>558</v>
      </c>
      <c r="W98" s="180"/>
      <c r="X98" s="181" t="s">
        <v>539</v>
      </c>
      <c r="Y98" s="177"/>
    </row>
    <row r="99" spans="1:25" s="4" customFormat="1" ht="30" x14ac:dyDescent="0.25">
      <c r="A99" s="170" t="s">
        <v>291</v>
      </c>
      <c r="B99" s="206" t="s">
        <v>174</v>
      </c>
      <c r="C99" s="232" t="s">
        <v>68</v>
      </c>
      <c r="D99" s="214"/>
      <c r="E99" s="214"/>
      <c r="F99" s="214"/>
      <c r="G99" s="214"/>
      <c r="H99" s="214"/>
      <c r="I99" s="214"/>
      <c r="J99" s="173">
        <f t="shared" si="4"/>
        <v>0</v>
      </c>
      <c r="K99" s="173"/>
      <c r="L99" s="174">
        <v>0</v>
      </c>
      <c r="M99" s="174">
        <v>707.02</v>
      </c>
      <c r="N99" s="174">
        <v>17279.800000000003</v>
      </c>
      <c r="O99" s="175">
        <v>164025</v>
      </c>
      <c r="P99" s="175">
        <v>0</v>
      </c>
      <c r="Q99" s="176">
        <v>42314</v>
      </c>
      <c r="R99" s="176" t="s">
        <v>205</v>
      </c>
      <c r="S99" s="176">
        <v>42402</v>
      </c>
      <c r="T99" s="176">
        <v>42445</v>
      </c>
      <c r="U99" s="176">
        <v>42703</v>
      </c>
      <c r="V99" s="181" t="s">
        <v>310</v>
      </c>
      <c r="W99" s="180">
        <v>1</v>
      </c>
      <c r="X99" s="184"/>
      <c r="Y99" s="182"/>
    </row>
    <row r="100" spans="1:25" s="4" customFormat="1" ht="102" x14ac:dyDescent="0.25">
      <c r="A100" s="170" t="s">
        <v>214</v>
      </c>
      <c r="B100" s="170" t="s">
        <v>17</v>
      </c>
      <c r="C100" s="233" t="s">
        <v>281</v>
      </c>
      <c r="D100" s="173">
        <v>0</v>
      </c>
      <c r="E100" s="173">
        <v>100000</v>
      </c>
      <c r="F100" s="173">
        <v>184802</v>
      </c>
      <c r="G100" s="173">
        <v>184000</v>
      </c>
      <c r="H100" s="173">
        <v>234000</v>
      </c>
      <c r="I100" s="173">
        <v>307000</v>
      </c>
      <c r="J100" s="173">
        <f t="shared" si="4"/>
        <v>1009802</v>
      </c>
      <c r="K100" s="173"/>
      <c r="L100" s="186">
        <v>157109.85</v>
      </c>
      <c r="M100" s="186">
        <v>74132.039999999994</v>
      </c>
      <c r="N100" s="186">
        <v>548054.42999999993</v>
      </c>
      <c r="O100" s="175">
        <v>363846</v>
      </c>
      <c r="P100" s="175">
        <v>145133</v>
      </c>
      <c r="Q100" s="176" t="s">
        <v>255</v>
      </c>
      <c r="R100" s="176" t="s">
        <v>255</v>
      </c>
      <c r="S100" s="176" t="s">
        <v>184</v>
      </c>
      <c r="T100" s="176">
        <v>41275</v>
      </c>
      <c r="U100" s="176">
        <v>43100</v>
      </c>
      <c r="V100" s="177" t="s">
        <v>559</v>
      </c>
      <c r="W100" s="178"/>
      <c r="X100" s="12"/>
      <c r="Y100" s="187"/>
    </row>
    <row r="101" spans="1:25" s="4" customFormat="1" ht="63.75" x14ac:dyDescent="0.25">
      <c r="A101" s="170" t="s">
        <v>261</v>
      </c>
      <c r="B101" s="206" t="s">
        <v>278</v>
      </c>
      <c r="C101" s="190" t="s">
        <v>178</v>
      </c>
      <c r="D101" s="214"/>
      <c r="E101" s="214"/>
      <c r="F101" s="214"/>
      <c r="G101" s="214"/>
      <c r="H101" s="214"/>
      <c r="I101" s="234"/>
      <c r="J101" s="235">
        <f t="shared" si="4"/>
        <v>0</v>
      </c>
      <c r="K101" s="235"/>
      <c r="L101" s="174">
        <v>0</v>
      </c>
      <c r="M101" s="174">
        <v>0</v>
      </c>
      <c r="N101" s="174">
        <v>120.72</v>
      </c>
      <c r="O101" s="175">
        <v>41875</v>
      </c>
      <c r="P101" s="175">
        <v>560700</v>
      </c>
      <c r="Q101" s="176">
        <v>42529</v>
      </c>
      <c r="R101" s="176">
        <v>42746</v>
      </c>
      <c r="S101" s="176">
        <v>42840</v>
      </c>
      <c r="T101" s="176">
        <v>42843</v>
      </c>
      <c r="U101" s="176">
        <v>42978</v>
      </c>
      <c r="V101" s="181" t="s">
        <v>555</v>
      </c>
      <c r="W101" s="180"/>
      <c r="X101" s="181"/>
      <c r="Y101" s="236"/>
    </row>
    <row r="102" spans="1:25" s="1" customFormat="1" ht="18.75" x14ac:dyDescent="0.25">
      <c r="A102" s="237"/>
      <c r="B102" s="237"/>
      <c r="C102" s="238" t="s">
        <v>286</v>
      </c>
      <c r="D102" s="239">
        <f t="shared" ref="D102:J102" si="5">SUM(D3:D100)</f>
        <v>4840821</v>
      </c>
      <c r="E102" s="239">
        <f t="shared" si="5"/>
        <v>3228000</v>
      </c>
      <c r="F102" s="239">
        <f t="shared" si="5"/>
        <v>3013973</v>
      </c>
      <c r="G102" s="239">
        <f t="shared" si="5"/>
        <v>9151800</v>
      </c>
      <c r="H102" s="239">
        <f t="shared" si="5"/>
        <v>11665000</v>
      </c>
      <c r="I102" s="240">
        <f t="shared" si="5"/>
        <v>11984473.699999999</v>
      </c>
      <c r="J102" s="240">
        <f t="shared" si="5"/>
        <v>33602425.700000003</v>
      </c>
      <c r="K102" s="240"/>
      <c r="L102" s="241">
        <f>SUM(L3:L101)</f>
        <v>1951930.3299999998</v>
      </c>
      <c r="M102" s="241">
        <f>SUM(M3:M101)</f>
        <v>3685256.6100000003</v>
      </c>
      <c r="N102" s="241">
        <f>SUM(N3:N101)</f>
        <v>9913716.5899999999</v>
      </c>
      <c r="O102" s="241">
        <f>SUM(O3:O101)</f>
        <v>8875305</v>
      </c>
      <c r="P102" s="241">
        <f>SUM(P3:P101)</f>
        <v>18294410</v>
      </c>
      <c r="Q102" s="242"/>
      <c r="R102" s="242"/>
      <c r="S102" s="242"/>
      <c r="T102" s="242"/>
      <c r="U102" s="242"/>
      <c r="V102" s="237"/>
      <c r="W102" s="237"/>
      <c r="X102" s="237"/>
      <c r="Y102" s="243"/>
    </row>
    <row r="103" spans="1:25" s="1" customFormat="1" ht="25.5" x14ac:dyDescent="0.25">
      <c r="A103" s="244"/>
      <c r="B103" s="244"/>
      <c r="C103" s="244"/>
      <c r="D103" s="244"/>
      <c r="E103" s="244"/>
      <c r="F103" s="244"/>
      <c r="G103" s="244"/>
      <c r="H103" s="244"/>
      <c r="I103" s="244"/>
      <c r="J103" s="244"/>
      <c r="K103" s="244"/>
      <c r="L103" s="245" t="s">
        <v>495</v>
      </c>
      <c r="M103" s="245" t="s">
        <v>496</v>
      </c>
      <c r="N103" s="245" t="s">
        <v>497</v>
      </c>
      <c r="O103" s="245" t="s">
        <v>549</v>
      </c>
      <c r="P103" s="246" t="s">
        <v>550</v>
      </c>
      <c r="Q103" s="242"/>
      <c r="R103" s="242"/>
      <c r="S103" s="242"/>
      <c r="T103" s="242"/>
      <c r="U103" s="247"/>
      <c r="V103" s="248"/>
      <c r="W103" s="249"/>
      <c r="X103" s="250"/>
      <c r="Y103" s="250"/>
    </row>
    <row r="104" spans="1:25" x14ac:dyDescent="0.25">
      <c r="A104" s="237"/>
      <c r="B104" s="237"/>
      <c r="C104" s="238"/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/>
      <c r="O104" s="237"/>
      <c r="P104" s="237"/>
      <c r="Q104" s="250"/>
      <c r="R104" s="250"/>
      <c r="S104" s="250"/>
      <c r="T104" s="237"/>
      <c r="U104" s="251"/>
      <c r="V104" s="252"/>
      <c r="W104" s="249"/>
      <c r="X104" s="253"/>
      <c r="Y104" s="254"/>
    </row>
    <row r="105" spans="1:25" ht="15.75" thickBot="1" x14ac:dyDescent="0.3">
      <c r="A105" s="237"/>
      <c r="B105" s="237"/>
      <c r="C105" s="238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/>
      <c r="O105" s="237"/>
      <c r="P105" s="237"/>
      <c r="Q105" s="250"/>
      <c r="R105" s="250"/>
      <c r="S105" s="250"/>
      <c r="T105" s="237"/>
      <c r="U105" s="251"/>
      <c r="V105" s="255"/>
      <c r="W105" s="249"/>
      <c r="X105" s="253"/>
      <c r="Y105" s="254"/>
    </row>
    <row r="106" spans="1:25" ht="61.5" customHeight="1" thickBot="1" x14ac:dyDescent="0.3">
      <c r="A106" s="256">
        <f>COUNTA(A3:A101)</f>
        <v>98</v>
      </c>
      <c r="B106" s="257" t="s">
        <v>586</v>
      </c>
      <c r="C106" s="238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50"/>
      <c r="R106" s="250"/>
      <c r="S106" s="250"/>
      <c r="T106" s="237"/>
      <c r="U106" s="251"/>
      <c r="V106" s="253"/>
      <c r="W106" s="249"/>
      <c r="X106" s="253"/>
      <c r="Y106" s="254"/>
    </row>
    <row r="107" spans="1:25" x14ac:dyDescent="0.25">
      <c r="Q107" s="63"/>
      <c r="R107" s="63"/>
      <c r="S107" s="63"/>
      <c r="U107" s="81"/>
      <c r="V107" s="79"/>
      <c r="W107" s="80"/>
      <c r="X107" s="78"/>
      <c r="Y107" s="63"/>
    </row>
    <row r="108" spans="1:25" x14ac:dyDescent="0.25">
      <c r="Q108" s="63"/>
      <c r="R108" s="63"/>
      <c r="S108" s="63"/>
      <c r="U108" s="81"/>
      <c r="V108" s="80"/>
      <c r="W108" s="80"/>
      <c r="X108" s="78"/>
      <c r="Y108" s="63"/>
    </row>
    <row r="109" spans="1:25" x14ac:dyDescent="0.25">
      <c r="Q109" s="64"/>
      <c r="R109" s="63"/>
      <c r="S109" s="63"/>
      <c r="U109" s="81"/>
      <c r="V109" s="80"/>
      <c r="W109" s="80"/>
      <c r="X109" s="78"/>
      <c r="Y109" s="63"/>
    </row>
    <row r="110" spans="1:25" x14ac:dyDescent="0.25">
      <c r="Q110" s="63"/>
      <c r="R110" s="63"/>
      <c r="S110" s="63"/>
      <c r="U110" s="81"/>
      <c r="V110" s="80"/>
      <c r="W110" s="80"/>
      <c r="X110" s="78"/>
      <c r="Y110" s="63"/>
    </row>
    <row r="111" spans="1:25" x14ac:dyDescent="0.25">
      <c r="Q111" s="63"/>
      <c r="R111" s="63"/>
      <c r="S111" s="63"/>
      <c r="U111" s="63"/>
      <c r="V111" s="80"/>
      <c r="W111" s="80"/>
      <c r="X111" s="78"/>
      <c r="Y111" s="63"/>
    </row>
    <row r="112" spans="1:25" x14ac:dyDescent="0.25">
      <c r="Q112" s="63"/>
      <c r="R112" s="63"/>
      <c r="S112" s="63"/>
      <c r="U112" s="63"/>
      <c r="V112" s="63"/>
      <c r="W112" s="63"/>
      <c r="X112" s="79"/>
      <c r="Y112" s="63"/>
    </row>
    <row r="113" spans="12:25" x14ac:dyDescent="0.25">
      <c r="Q113" s="63"/>
      <c r="R113" s="63"/>
      <c r="S113" s="63"/>
      <c r="U113" s="63"/>
      <c r="V113" s="63"/>
      <c r="W113" s="63"/>
      <c r="X113" s="82"/>
      <c r="Y113" s="63"/>
    </row>
    <row r="114" spans="12:25" x14ac:dyDescent="0.25">
      <c r="L114" s="11"/>
      <c r="M114" s="11"/>
      <c r="N114" s="11"/>
      <c r="O114" s="11"/>
      <c r="P114" s="11"/>
      <c r="Q114" s="10"/>
      <c r="R114" s="10"/>
      <c r="S114" s="10"/>
      <c r="T114" s="10"/>
      <c r="U114" s="77"/>
      <c r="V114" s="83"/>
      <c r="W114" s="83"/>
      <c r="X114" s="79"/>
      <c r="Y114" s="63"/>
    </row>
    <row r="115" spans="12:25" x14ac:dyDescent="0.25">
      <c r="U115" s="63"/>
      <c r="V115" s="63"/>
      <c r="W115" s="63"/>
      <c r="X115" s="63"/>
      <c r="Y115" s="63"/>
    </row>
    <row r="116" spans="12:25" x14ac:dyDescent="0.25">
      <c r="U116" s="63"/>
      <c r="V116" s="63"/>
      <c r="W116" s="63"/>
      <c r="X116" s="63"/>
      <c r="Y116" s="63"/>
    </row>
  </sheetData>
  <sheetProtection password="C2DC" sheet="1" objects="1" scenarios="1" autoFilter="0"/>
  <autoFilter ref="A1:Y112"/>
  <sortState ref="A3:Y101">
    <sortCondition ref="A3:A101"/>
  </sortState>
  <pageMargins left="0.23622047244094491" right="0.23622047244094491" top="0.74803149606299213" bottom="0.74803149606299213" header="0.31496062992125984" footer="0.31496062992125984"/>
  <pageSetup paperSize="130" scale="19" fitToHeight="0" orientation="landscape" r:id="rId1"/>
  <headerFooter alignWithMargins="0">
    <oddHeader xml:space="preserve">&amp;L&amp;G&amp;C&amp;"-,Grassetto"&amp;14STATO ATTUAZIONE INTERVENTI DAL 01/01/2013 AL 31/12/2016  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All.5.1 PDI AGGIORNATO</vt:lpstr>
      <vt:lpstr>RIEPILOGO</vt:lpstr>
      <vt:lpstr>'All.5.1 PDI AGGIORNATO'!Area_stampa</vt:lpstr>
      <vt:lpstr>RIEPILOGO!Area_stampa</vt:lpstr>
      <vt:lpstr>'All.5.1 PDI AGGIORNATO'!Titoli_stampa</vt:lpstr>
      <vt:lpstr>RIEPILOGO!Titoli_stampa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Forme</dc:creator>
  <cp:lastModifiedBy>Ufficio ATO Bergamo</cp:lastModifiedBy>
  <cp:lastPrinted>2017-04-11T12:31:55Z</cp:lastPrinted>
  <dcterms:created xsi:type="dcterms:W3CDTF">2015-09-29T08:54:58Z</dcterms:created>
  <dcterms:modified xsi:type="dcterms:W3CDTF">2017-04-19T10:47:14Z</dcterms:modified>
</cp:coreProperties>
</file>